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Z:\PRODUCCIÓ\PROJECTES ADJUDICATS\240013 - CSIC - reforma edifici Inst. Robòtica\07_COMPARATIUS\"/>
    </mc:Choice>
  </mc:AlternateContent>
  <xr:revisionPtr revIDLastSave="0" documentId="13_ncr:1_{CC97E3A8-FADC-4E12-B4BE-4A4AE74FEC18}" xr6:coauthVersionLast="47" xr6:coauthVersionMax="47" xr10:uidLastSave="{00000000-0000-0000-0000-000000000000}"/>
  <bookViews>
    <workbookView xWindow="-108" yWindow="-108" windowWidth="23256" windowHeight="12456" tabRatio="601" activeTab="1" xr2:uid="{00000000-000D-0000-FFFF-FFFF00000000}"/>
  </bookViews>
  <sheets>
    <sheet name="COMPARATIVO CONS360" sheetId="1" r:id="rId1"/>
    <sheet name="CUADRO CONTRATACIÓN" sheetId="3" r:id="rId2"/>
    <sheet name="CÓDIGO" sheetId="2" r:id="rId3"/>
  </sheets>
  <definedNames>
    <definedName name="_xlnm.Print_Area" localSheetId="0">'COMPARATIVO CONS360'!$A$1:$V$82</definedName>
    <definedName name="_xlnm.Print_Area" localSheetId="1">'CUADRO CONTRATACIÓN'!$A$1:$F$97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K12" i="1"/>
  <c r="I12" i="1"/>
  <c r="G12" i="1"/>
  <c r="E12" i="1"/>
  <c r="H12" i="1" l="1"/>
  <c r="F8" i="3"/>
  <c r="F7" i="3"/>
  <c r="F59" i="1"/>
  <c r="F16" i="3"/>
  <c r="E16" i="3"/>
  <c r="E13" i="3"/>
  <c r="E12" i="3"/>
  <c r="E14" i="3"/>
  <c r="A12" i="3"/>
  <c r="A13" i="3"/>
  <c r="A14" i="3"/>
  <c r="A15" i="3"/>
  <c r="A16" i="3"/>
  <c r="B12" i="3"/>
  <c r="B13" i="3"/>
  <c r="B14" i="3"/>
  <c r="B16" i="3"/>
  <c r="C12" i="3"/>
  <c r="C14" i="3"/>
  <c r="C15" i="3"/>
  <c r="C16" i="3"/>
  <c r="E11" i="3"/>
  <c r="A11" i="3"/>
  <c r="B11" i="3"/>
  <c r="C11" i="3"/>
  <c r="L14" i="1"/>
  <c r="E14" i="1" l="1"/>
  <c r="U14" i="1"/>
  <c r="U11" i="1" l="1"/>
  <c r="U12" i="1"/>
  <c r="U13" i="1"/>
  <c r="F80" i="3"/>
  <c r="F84" i="3" s="1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5" i="3"/>
  <c r="F14" i="3"/>
  <c r="F13" i="3"/>
  <c r="F12" i="3"/>
  <c r="F11" i="3"/>
  <c r="F10" i="3"/>
  <c r="Q13" i="1"/>
  <c r="R13" i="1" s="1"/>
  <c r="Q11" i="1"/>
  <c r="R11" i="1" s="1"/>
  <c r="Q12" i="1"/>
  <c r="R12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/>
  <c r="Q31" i="1"/>
  <c r="R31" i="1" s="1"/>
  <c r="Q32" i="1"/>
  <c r="R32" i="1" s="1"/>
  <c r="Q33" i="1"/>
  <c r="R33" i="1" s="1"/>
  <c r="Q34" i="1"/>
  <c r="R34" i="1"/>
  <c r="Q35" i="1"/>
  <c r="R35" i="1" s="1"/>
  <c r="Q36" i="1"/>
  <c r="R36" i="1" s="1"/>
  <c r="U36" i="1"/>
  <c r="Q37" i="1"/>
  <c r="R37" i="1"/>
  <c r="Q38" i="1"/>
  <c r="R38" i="1" s="1"/>
  <c r="Q39" i="1"/>
  <c r="R39" i="1" s="1"/>
  <c r="Q40" i="1"/>
  <c r="R40" i="1"/>
  <c r="Q41" i="1"/>
  <c r="R41" i="1" s="1"/>
  <c r="Q42" i="1"/>
  <c r="R42" i="1" s="1"/>
  <c r="Q43" i="1"/>
  <c r="R43" i="1"/>
  <c r="Q44" i="1"/>
  <c r="R44" i="1" s="1"/>
  <c r="Q45" i="1"/>
  <c r="R45" i="1"/>
  <c r="Q46" i="1"/>
  <c r="R46" i="1"/>
  <c r="Q47" i="1"/>
  <c r="R47" i="1"/>
  <c r="Q48" i="1"/>
  <c r="R48" i="1" s="1"/>
  <c r="Q49" i="1"/>
  <c r="R49" i="1" s="1"/>
  <c r="Q50" i="1"/>
  <c r="R50" i="1" s="1"/>
  <c r="Q51" i="1"/>
  <c r="R51" i="1"/>
  <c r="Q52" i="1"/>
  <c r="R52" i="1" s="1"/>
  <c r="Q53" i="1"/>
  <c r="R53" i="1"/>
  <c r="Q54" i="1"/>
  <c r="R54" i="1" s="1"/>
  <c r="Q55" i="1"/>
  <c r="R55" i="1" s="1"/>
  <c r="Q56" i="1"/>
  <c r="R56" i="1" s="1"/>
  <c r="Q57" i="1"/>
  <c r="R57" i="1"/>
  <c r="Q58" i="1"/>
  <c r="R58" i="1"/>
  <c r="Q59" i="1"/>
  <c r="R5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0" i="1"/>
  <c r="U38" i="1"/>
  <c r="U39" i="1"/>
  <c r="U40" i="1"/>
  <c r="U41" i="1"/>
  <c r="U42" i="1"/>
  <c r="U43" i="1"/>
  <c r="U45" i="1"/>
  <c r="U47" i="1"/>
  <c r="U48" i="1"/>
  <c r="U49" i="1"/>
  <c r="U50" i="1"/>
  <c r="U51" i="1"/>
  <c r="U56" i="1"/>
  <c r="U57" i="1"/>
  <c r="U58" i="1"/>
  <c r="U59" i="1"/>
  <c r="Q10" i="1"/>
  <c r="R10" i="1" s="1"/>
  <c r="N10" i="1"/>
  <c r="H10" i="1"/>
  <c r="N9" i="1"/>
  <c r="Q9" i="1"/>
  <c r="R9" i="1"/>
  <c r="P10" i="1"/>
  <c r="P9" i="1"/>
  <c r="L10" i="1"/>
  <c r="L9" i="1"/>
  <c r="J10" i="1"/>
  <c r="J9" i="1"/>
  <c r="H9" i="1"/>
  <c r="F9" i="1"/>
  <c r="U9" i="1"/>
  <c r="U35" i="1"/>
  <c r="U44" i="1"/>
  <c r="U54" i="1"/>
  <c r="U10" i="1"/>
  <c r="U53" i="1"/>
  <c r="U52" i="1"/>
  <c r="U46" i="1"/>
  <c r="U55" i="1"/>
  <c r="V66" i="1"/>
  <c r="V75" i="1" s="1"/>
  <c r="F73" i="3" l="1"/>
  <c r="U66" i="1"/>
  <c r="U75" i="1" s="1"/>
  <c r="H66" i="1"/>
  <c r="G68" i="1" s="1"/>
  <c r="G70" i="1" s="1"/>
  <c r="N66" i="1"/>
  <c r="N71" i="1" s="1"/>
  <c r="N75" i="1" s="1"/>
  <c r="J66" i="1"/>
  <c r="J71" i="1" s="1"/>
  <c r="J75" i="1" s="1"/>
  <c r="R66" i="1"/>
  <c r="R71" i="1" s="1"/>
  <c r="L66" i="1"/>
  <c r="K68" i="1" s="1"/>
  <c r="K70" i="1" s="1"/>
  <c r="P66" i="1"/>
  <c r="P71" i="1" s="1"/>
  <c r="F66" i="1"/>
  <c r="F71" i="1" s="1"/>
  <c r="F75" i="1" s="1"/>
  <c r="M67" i="1" l="1"/>
  <c r="M69" i="1" s="1"/>
  <c r="I68" i="1"/>
  <c r="I70" i="1" s="1"/>
  <c r="G67" i="1"/>
  <c r="G69" i="1" s="1"/>
  <c r="H71" i="1"/>
  <c r="H75" i="1" s="1"/>
  <c r="I67" i="1"/>
  <c r="I69" i="1" s="1"/>
  <c r="E67" i="1"/>
  <c r="E69" i="1" s="1"/>
  <c r="M68" i="1"/>
  <c r="M70" i="1" s="1"/>
  <c r="E68" i="1"/>
  <c r="E70" i="1" s="1"/>
  <c r="Q67" i="1"/>
  <c r="Q69" i="1" s="1"/>
  <c r="Q68" i="1"/>
  <c r="Q70" i="1" s="1"/>
  <c r="O67" i="1"/>
  <c r="O69" i="1" s="1"/>
  <c r="L71" i="1"/>
  <c r="L75" i="1" s="1"/>
  <c r="O68" i="1"/>
  <c r="O70" i="1" s="1"/>
  <c r="K67" i="1"/>
  <c r="K69" i="1" s="1"/>
  <c r="P75" i="1"/>
  <c r="R75" i="1"/>
</calcChain>
</file>

<file path=xl/sharedStrings.xml><?xml version="1.0" encoding="utf-8"?>
<sst xmlns="http://schemas.openxmlformats.org/spreadsheetml/2006/main" count="154" uniqueCount="74">
  <si>
    <t>CONCEPTO</t>
  </si>
  <si>
    <t>PRECIO</t>
  </si>
  <si>
    <t>TOTAL</t>
  </si>
  <si>
    <t>TRANSPORTE A OBRA DE LOS MATERIALES</t>
  </si>
  <si>
    <t>DESCARGA, ELEVACION Y TRASIEGO DE MATERIALES</t>
  </si>
  <si>
    <t xml:space="preserve">TOTAL CONTRATO   </t>
  </si>
  <si>
    <t>MEDIOS AUXILIARES</t>
  </si>
  <si>
    <t xml:space="preserve">COMPARATIVO DE OFERTAS </t>
  </si>
  <si>
    <t>FORMA DE PAGO</t>
  </si>
  <si>
    <t>GARANTIA</t>
  </si>
  <si>
    <t xml:space="preserve"> </t>
  </si>
  <si>
    <t xml:space="preserve">SUMA UNIDADES DE OBRA    </t>
  </si>
  <si>
    <t>PROYECTO Y LEGALIZACION INSTALACION</t>
  </si>
  <si>
    <t>DIFERENCIA CON IMPORTE OBJETIVO</t>
  </si>
  <si>
    <t>% DIFERENCIA CON IMPORTE OBJETIVO</t>
  </si>
  <si>
    <t>OFERTA OPTIMA</t>
  </si>
  <si>
    <t>Móvil</t>
  </si>
  <si>
    <t>OBSERVACIONES</t>
  </si>
  <si>
    <t>ADJUDICADO A</t>
  </si>
  <si>
    <t>JUSTIFICAR ADJUDICACION</t>
  </si>
  <si>
    <t>Fdo.:</t>
  </si>
  <si>
    <t>Fecha</t>
  </si>
  <si>
    <t>RETENCION (%)</t>
  </si>
  <si>
    <t>D.</t>
  </si>
  <si>
    <t>IMPORTE MASTER</t>
  </si>
  <si>
    <t>UNIDADES</t>
  </si>
  <si>
    <t>IMPORTEOBJETIVO</t>
  </si>
  <si>
    <t>DIFERENCIA CON IMPORTE MASTER</t>
  </si>
  <si>
    <t>% DIFERENCIA CON IMPORTE MASTER</t>
  </si>
  <si>
    <t>MEDICIÓN</t>
  </si>
  <si>
    <t xml:space="preserve">Fecha </t>
  </si>
  <si>
    <t>Nombre</t>
  </si>
  <si>
    <t>ACTIVIDAD</t>
  </si>
  <si>
    <t>CODIGO OBRA</t>
  </si>
  <si>
    <t>NOMBRE OBRA</t>
  </si>
  <si>
    <t>OBSERVACIONES
JEFE OBRA</t>
  </si>
  <si>
    <t>Revisión:</t>
  </si>
  <si>
    <t>JEFE DE OBRA</t>
  </si>
  <si>
    <t>RESPONSABLE PRODUCCIÓN</t>
  </si>
  <si>
    <t>COMPRAS</t>
  </si>
  <si>
    <t>Abcd</t>
  </si>
  <si>
    <t>Precio a revisar</t>
  </si>
  <si>
    <t>Precio no ofertado a revisar</t>
  </si>
  <si>
    <t>Precio no ofertado</t>
  </si>
  <si>
    <t>Partida a contratar</t>
  </si>
  <si>
    <t>COMPARATIVO</t>
  </si>
  <si>
    <t>FECHA DE INICIO</t>
  </si>
  <si>
    <t>FECHA FINAL TRABAJOS</t>
  </si>
  <si>
    <t>PENALIZACIÓN</t>
  </si>
  <si>
    <t>CUADRO DE CONTRATACIÓN</t>
  </si>
  <si>
    <t>Acero S275JR según UNE-EN 10025-2, para vigas formadas por pieza simple, en perfiles laminados en caliente serie IPN, IPE, HEB, HEA, HEM y UPN, trabajado en taller y con una capa de imprimación antioxidante, colocado en obra con soldadura y tornillos</t>
  </si>
  <si>
    <t>kg</t>
  </si>
  <si>
    <t>Acero S275JR según UNE-EN 10025-2, para pilares formados por pieza simple, en perfiles laminados en caliente serie IPN, IPE, HEB, HEA, HEM y UPN, trabajado en taller y con una capa de imprimación antioxidante, colocado en obra con soldadura y tornillos</t>
  </si>
  <si>
    <t>u</t>
  </si>
  <si>
    <t>Anclaje con acero en barras corrugadas de 16 mm de diametro, con perforación e inyectado continuo de adhesivo de aplicación unilateral de resinas epoxi sin disolventes, de dos componentes y baja viscosidad</t>
  </si>
  <si>
    <t>EVO-MET</t>
  </si>
  <si>
    <t>Carlos</t>
  </si>
  <si>
    <t>FORJADO COLABORANTE c= 12 cm
Formación de forjado 12 cm de grosor total, horizontal e inclinado, con planchas colaborantes de acero galvanizado y prelacado, de grosor 0,80 mm, de 200 mm de paso de malla, para una sobrecarga según proyecto, con una cuantía según proyecto de armadura B 500 S de acero en barras corrugadas, armadura B 500 T en mallas electrosoldadas de 20x20 cm, 8 y 8 mm de D y una cuantía según proyecto, hormigón HA-25/B/20/XC3, de consistencia blanda y tamaño máximo del granulado 10 mm, vertido con bomba.
El recubrimiento de las armaduras cumplirá con un recubrimiento nominal de 35 y una resistencia al fuego R-90 sin protección adicional alguna.
Forjado de chapa grecada c=12 cm tipo HIANSA MT-60, e=0.8 mm. Mínimo 3 apoyos. Armado superior #1Ø8c/20, armado inferior #1Ø10c/valle.
Totalmente terminado según detalle proyecto.</t>
  </si>
  <si>
    <t>m2</t>
  </si>
  <si>
    <t>ESCALA METÁLICA RECTA
Escalera metálica recta prefabricada en taller, de 1.20 m de ancho, con chapa de acero de 10 mm de espesor, con cantos pulidos y acabado termolacado, para salvar un desnivel de 3.70 m de altura por cada planta, con 3 tramos de escalera por planta, desde planta sótano a planta primera, formada por:
- pletinas principales y de arriostramiento de 10 mm de espesor
- apoyo inferior de la escalera con perfiles y chapas de anclaje de 30x30cm 15mm de espesor, con anclajes M12 sobre cimentación o pilares, con perforaciones y resina epoxi
- apoyo superior a forjados o jácenas con anclajes M12, con perforaciones y resina epoxi c/15cm y a tresbolillo
- apoyo de rellano intermedio con tirantes de pletinas conformadas de acero de 10 mm de espesor, en formación de T, ancladas a jácena de hormigón armado existente con anclajes M12, con perforaciones y resina epoxi, cuatro tirantes por cada planta
- escalones y rellanos de plancha metálica con relieve antideslizante, conformada con pliegues frontales y traseros como mínimo por un escalón completo, chapa lagrimada plegada según detalle de 6 mm de espesor, soldaduras ocultas, continuas y pulidas
- barandilla metálica de acero de 90 cm de altura mínima en el punto más desfaborable, soldaduras ocultas, continuas y pulidas
- acabado termolacado por un ambiente de corrosión C4, color a escoger por la DF
Totalmente terminado según detalle proyecto, plano A18b.
Medición por tramos de escalera.</t>
  </si>
  <si>
    <t>CSIC - reforma edifici Inst. Robòtica</t>
  </si>
  <si>
    <t>Estructura metalica</t>
  </si>
  <si>
    <t>BAELLA</t>
  </si>
  <si>
    <t>SIN TERMOLACAR
Evo-Met hay que ver si incluyo barandilla</t>
  </si>
  <si>
    <t>AGOR</t>
  </si>
  <si>
    <t>Albert</t>
  </si>
  <si>
    <t>JOAN GRAU</t>
  </si>
  <si>
    <t>Marc</t>
  </si>
  <si>
    <t xml:space="preserve">	606303732</t>
  </si>
  <si>
    <t>EVO -MET.v2</t>
  </si>
  <si>
    <t>Descuento prontopago</t>
  </si>
  <si>
    <t xml:space="preserve">Chapa colaborante
Formación de forjado 12 cm de grosor total, horizontal e inclinado, con planchas colaborantes de acero galvanizado y prelacado, de grosor 0,80 mm, de 200 mm de paso de malla, para una sobrecarga según proyecto, </t>
  </si>
  <si>
    <t xml:space="preserve">	699922327</t>
  </si>
  <si>
    <t>SOLO SUMINSTRO Y COLOCACION DE CHAPA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</si>
</sst>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#0&quot; Dias&quot;"/>
    <numFmt numFmtId="166" formatCode="dd\-mm\-yy;@"/>
    <numFmt numFmtId="167" formatCode="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9"/>
      </patternFill>
    </fill>
  </fills>
  <borders count="98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" fillId="25" borderId="90" applyNumberFormat="0" applyAlignment="0" applyProtection="0"/>
    <xf numFmtId="0" fontId="6" fillId="26" borderId="91" applyNumberFormat="0" applyAlignment="0" applyProtection="0"/>
    <xf numFmtId="0" fontId="7" fillId="0" borderId="92" applyNumberFormat="0" applyFill="0" applyAlignment="0" applyProtection="0"/>
    <xf numFmtId="0" fontId="8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9" fillId="33" borderId="90" applyNumberFormat="0" applyAlignment="0" applyProtection="0"/>
    <xf numFmtId="0" fontId="10" fillId="34" borderId="0" applyNumberFormat="0" applyBorder="0" applyAlignment="0" applyProtection="0"/>
    <xf numFmtId="0" fontId="11" fillId="35" borderId="0" applyNumberFormat="0" applyBorder="0" applyAlignment="0" applyProtection="0"/>
    <xf numFmtId="0" fontId="3" fillId="0" borderId="0"/>
    <xf numFmtId="0" fontId="3" fillId="36" borderId="93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25" borderId="9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5" applyNumberFormat="0" applyFill="0" applyAlignment="0" applyProtection="0"/>
    <xf numFmtId="0" fontId="8" fillId="0" borderId="96" applyNumberFormat="0" applyFill="0" applyAlignment="0" applyProtection="0"/>
    <xf numFmtId="0" fontId="17" fillId="0" borderId="97" applyNumberFormat="0" applyFill="0" applyAlignment="0" applyProtection="0"/>
  </cellStyleXfs>
  <cellXfs count="278">
    <xf numFmtId="0" fontId="0" fillId="0" borderId="0" xfId="0"/>
    <xf numFmtId="0" fontId="18" fillId="0" borderId="1" xfId="0" applyFont="1" applyBorder="1"/>
    <xf numFmtId="0" fontId="18" fillId="0" borderId="0" xfId="0" applyFont="1"/>
    <xf numFmtId="0" fontId="19" fillId="0" borderId="0" xfId="0" applyFont="1" applyAlignment="1">
      <alignment horizontal="right"/>
    </xf>
    <xf numFmtId="0" fontId="18" fillId="2" borderId="0" xfId="0" applyFont="1" applyFill="1"/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0" xfId="0" applyFont="1" applyFill="1"/>
    <xf numFmtId="164" fontId="18" fillId="0" borderId="5" xfId="0" applyNumberFormat="1" applyFont="1" applyBorder="1"/>
    <xf numFmtId="4" fontId="18" fillId="0" borderId="6" xfId="0" applyNumberFormat="1" applyFont="1" applyBorder="1"/>
    <xf numFmtId="3" fontId="18" fillId="0" borderId="7" xfId="0" applyNumberFormat="1" applyFont="1" applyBorder="1"/>
    <xf numFmtId="164" fontId="18" fillId="0" borderId="8" xfId="0" applyNumberFormat="1" applyFont="1" applyBorder="1"/>
    <xf numFmtId="4" fontId="18" fillId="0" borderId="5" xfId="0" applyNumberFormat="1" applyFont="1" applyBorder="1"/>
    <xf numFmtId="4" fontId="18" fillId="0" borderId="9" xfId="0" applyNumberFormat="1" applyFont="1" applyBorder="1"/>
    <xf numFmtId="0" fontId="18" fillId="0" borderId="7" xfId="0" applyFont="1" applyBorder="1"/>
    <xf numFmtId="4" fontId="18" fillId="0" borderId="10" xfId="0" applyNumberFormat="1" applyFont="1" applyBorder="1"/>
    <xf numFmtId="164" fontId="18" fillId="0" borderId="10" xfId="0" applyNumberFormat="1" applyFont="1" applyBorder="1"/>
    <xf numFmtId="164" fontId="18" fillId="0" borderId="11" xfId="0" applyNumberFormat="1" applyFont="1" applyBorder="1"/>
    <xf numFmtId="3" fontId="18" fillId="0" borderId="12" xfId="0" applyNumberFormat="1" applyFont="1" applyBorder="1"/>
    <xf numFmtId="164" fontId="18" fillId="4" borderId="11" xfId="0" applyNumberFormat="1" applyFont="1" applyFill="1" applyBorder="1"/>
    <xf numFmtId="4" fontId="18" fillId="4" borderId="12" xfId="0" applyNumberFormat="1" applyFont="1" applyFill="1" applyBorder="1"/>
    <xf numFmtId="4" fontId="18" fillId="0" borderId="13" xfId="0" applyNumberFormat="1" applyFont="1" applyBorder="1"/>
    <xf numFmtId="0" fontId="18" fillId="0" borderId="10" xfId="0" applyFont="1" applyBorder="1"/>
    <xf numFmtId="164" fontId="20" fillId="0" borderId="10" xfId="0" applyNumberFormat="1" applyFont="1" applyBorder="1"/>
    <xf numFmtId="164" fontId="18" fillId="0" borderId="14" xfId="0" applyNumberFormat="1" applyFont="1" applyBorder="1"/>
    <xf numFmtId="4" fontId="18" fillId="0" borderId="15" xfId="0" applyNumberFormat="1" applyFont="1" applyBorder="1"/>
    <xf numFmtId="3" fontId="18" fillId="0" borderId="0" xfId="0" applyNumberFormat="1" applyFont="1"/>
    <xf numFmtId="4" fontId="19" fillId="0" borderId="16" xfId="0" applyNumberFormat="1" applyFont="1" applyBorder="1"/>
    <xf numFmtId="3" fontId="19" fillId="0" borderId="17" xfId="0" applyNumberFormat="1" applyFont="1" applyBorder="1"/>
    <xf numFmtId="0" fontId="19" fillId="0" borderId="0" xfId="0" applyFont="1"/>
    <xf numFmtId="3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3" fontId="19" fillId="5" borderId="18" xfId="0" applyNumberFormat="1" applyFont="1" applyFill="1" applyBorder="1"/>
    <xf numFmtId="3" fontId="18" fillId="0" borderId="10" xfId="0" applyNumberFormat="1" applyFont="1" applyBorder="1"/>
    <xf numFmtId="3" fontId="18" fillId="0" borderId="19" xfId="0" applyNumberFormat="1" applyFont="1" applyBorder="1"/>
    <xf numFmtId="4" fontId="18" fillId="0" borderId="6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0" fontId="18" fillId="0" borderId="14" xfId="0" applyFont="1" applyBorder="1"/>
    <xf numFmtId="3" fontId="18" fillId="6" borderId="1" xfId="0" applyNumberFormat="1" applyFont="1" applyFill="1" applyBorder="1"/>
    <xf numFmtId="3" fontId="18" fillId="0" borderId="17" xfId="0" applyNumberFormat="1" applyFont="1" applyBorder="1"/>
    <xf numFmtId="3" fontId="18" fillId="6" borderId="22" xfId="0" applyNumberFormat="1" applyFont="1" applyFill="1" applyBorder="1"/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/>
    </xf>
    <xf numFmtId="3" fontId="18" fillId="0" borderId="26" xfId="0" applyNumberFormat="1" applyFont="1" applyBorder="1" applyAlignment="1">
      <alignment horizontal="center" vertical="center"/>
    </xf>
    <xf numFmtId="3" fontId="19" fillId="0" borderId="28" xfId="0" applyNumberFormat="1" applyFont="1" applyBorder="1" applyAlignment="1">
      <alignment horizontal="center" vertical="center"/>
    </xf>
    <xf numFmtId="0" fontId="18" fillId="0" borderId="29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19" fillId="0" borderId="24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8" fillId="0" borderId="9" xfId="0" applyFont="1" applyBorder="1"/>
    <xf numFmtId="0" fontId="18" fillId="0" borderId="13" xfId="0" applyFont="1" applyBorder="1" applyAlignment="1">
      <alignment wrapText="1"/>
    </xf>
    <xf numFmtId="0" fontId="18" fillId="0" borderId="13" xfId="0" applyFont="1" applyBorder="1"/>
    <xf numFmtId="0" fontId="18" fillId="0" borderId="30" xfId="0" applyFont="1" applyBorder="1"/>
    <xf numFmtId="0" fontId="18" fillId="0" borderId="12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" fontId="18" fillId="0" borderId="30" xfId="0" applyNumberFormat="1" applyFont="1" applyBorder="1" applyAlignment="1">
      <alignment horizontal="right" vertical="center"/>
    </xf>
    <xf numFmtId="3" fontId="18" fillId="0" borderId="22" xfId="0" applyNumberFormat="1" applyFont="1" applyBorder="1"/>
    <xf numFmtId="0" fontId="20" fillId="0" borderId="33" xfId="0" applyFont="1" applyBorder="1" applyAlignment="1">
      <alignment horizontal="right"/>
    </xf>
    <xf numFmtId="3" fontId="18" fillId="0" borderId="34" xfId="0" applyNumberFormat="1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3" fontId="18" fillId="0" borderId="33" xfId="0" applyNumberFormat="1" applyFont="1" applyBorder="1"/>
    <xf numFmtId="3" fontId="19" fillId="5" borderId="9" xfId="0" applyNumberFormat="1" applyFont="1" applyFill="1" applyBorder="1"/>
    <xf numFmtId="3" fontId="18" fillId="0" borderId="36" xfId="0" applyNumberFormat="1" applyFont="1" applyBorder="1"/>
    <xf numFmtId="3" fontId="18" fillId="0" borderId="37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3" fontId="18" fillId="0" borderId="40" xfId="0" applyNumberFormat="1" applyFont="1" applyBorder="1"/>
    <xf numFmtId="3" fontId="18" fillId="0" borderId="41" xfId="0" applyNumberFormat="1" applyFont="1" applyBorder="1"/>
    <xf numFmtId="4" fontId="18" fillId="0" borderId="42" xfId="0" applyNumberFormat="1" applyFont="1" applyBorder="1"/>
    <xf numFmtId="3" fontId="18" fillId="0" borderId="43" xfId="0" applyNumberFormat="1" applyFont="1" applyBorder="1"/>
    <xf numFmtId="4" fontId="18" fillId="0" borderId="0" xfId="0" applyNumberFormat="1" applyFont="1"/>
    <xf numFmtId="3" fontId="18" fillId="0" borderId="44" xfId="0" applyNumberFormat="1" applyFont="1" applyBorder="1"/>
    <xf numFmtId="4" fontId="18" fillId="0" borderId="45" xfId="0" applyNumberFormat="1" applyFont="1" applyBorder="1"/>
    <xf numFmtId="0" fontId="18" fillId="0" borderId="0" xfId="0" applyFont="1" applyAlignment="1">
      <alignment horizontal="center" vertical="center"/>
    </xf>
    <xf numFmtId="0" fontId="18" fillId="37" borderId="46" xfId="0" applyFont="1" applyFill="1" applyBorder="1"/>
    <xf numFmtId="0" fontId="18" fillId="37" borderId="47" xfId="0" applyFont="1" applyFill="1" applyBorder="1"/>
    <xf numFmtId="0" fontId="18" fillId="37" borderId="48" xfId="0" applyFont="1" applyFill="1" applyBorder="1"/>
    <xf numFmtId="0" fontId="18" fillId="37" borderId="17" xfId="0" applyFont="1" applyFill="1" applyBorder="1"/>
    <xf numFmtId="0" fontId="18" fillId="37" borderId="0" xfId="0" applyFont="1" applyFill="1"/>
    <xf numFmtId="0" fontId="18" fillId="37" borderId="49" xfId="0" applyFont="1" applyFill="1" applyBorder="1"/>
    <xf numFmtId="0" fontId="18" fillId="37" borderId="50" xfId="0" applyFont="1" applyFill="1" applyBorder="1" applyAlignment="1">
      <alignment horizontal="left"/>
    </xf>
    <xf numFmtId="0" fontId="18" fillId="37" borderId="51" xfId="0" applyFont="1" applyFill="1" applyBorder="1" applyAlignment="1">
      <alignment horizontal="left"/>
    </xf>
    <xf numFmtId="0" fontId="18" fillId="37" borderId="52" xfId="0" applyFont="1" applyFill="1" applyBorder="1" applyAlignment="1">
      <alignment horizontal="left"/>
    </xf>
    <xf numFmtId="0" fontId="21" fillId="38" borderId="1" xfId="0" applyFont="1" applyFill="1" applyBorder="1"/>
    <xf numFmtId="0" fontId="21" fillId="38" borderId="53" xfId="0" applyFont="1" applyFill="1" applyBorder="1"/>
    <xf numFmtId="0" fontId="21" fillId="38" borderId="54" xfId="0" applyFont="1" applyFill="1" applyBorder="1"/>
    <xf numFmtId="0" fontId="21" fillId="38" borderId="55" xfId="0" applyFont="1" applyFill="1" applyBorder="1"/>
    <xf numFmtId="0" fontId="21" fillId="38" borderId="56" xfId="0" applyFont="1" applyFill="1" applyBorder="1"/>
    <xf numFmtId="0" fontId="21" fillId="38" borderId="57" xfId="0" applyFont="1" applyFill="1" applyBorder="1"/>
    <xf numFmtId="0" fontId="21" fillId="38" borderId="58" xfId="0" applyFont="1" applyFill="1" applyBorder="1"/>
    <xf numFmtId="0" fontId="21" fillId="38" borderId="0" xfId="0" applyFont="1" applyFill="1"/>
    <xf numFmtId="166" fontId="21" fillId="38" borderId="22" xfId="0" applyNumberFormat="1" applyFont="1" applyFill="1" applyBorder="1"/>
    <xf numFmtId="0" fontId="21" fillId="38" borderId="22" xfId="0" applyFont="1" applyFill="1" applyBorder="1"/>
    <xf numFmtId="0" fontId="21" fillId="37" borderId="51" xfId="0" applyFont="1" applyFill="1" applyBorder="1"/>
    <xf numFmtId="166" fontId="21" fillId="37" borderId="16" xfId="0" applyNumberFormat="1" applyFont="1" applyFill="1" applyBorder="1"/>
    <xf numFmtId="0" fontId="21" fillId="37" borderId="0" xfId="0" applyFont="1" applyFill="1"/>
    <xf numFmtId="0" fontId="22" fillId="37" borderId="0" xfId="0" applyFont="1" applyFill="1" applyAlignment="1">
      <alignment horizontal="left" vertical="center"/>
    </xf>
    <xf numFmtId="0" fontId="21" fillId="37" borderId="22" xfId="0" applyFont="1" applyFill="1" applyBorder="1"/>
    <xf numFmtId="4" fontId="22" fillId="38" borderId="16" xfId="0" applyNumberFormat="1" applyFont="1" applyFill="1" applyBorder="1"/>
    <xf numFmtId="0" fontId="23" fillId="39" borderId="0" xfId="0" applyFont="1" applyFill="1"/>
    <xf numFmtId="0" fontId="23" fillId="0" borderId="0" xfId="0" applyFont="1"/>
    <xf numFmtId="0" fontId="24" fillId="39" borderId="0" xfId="0" applyFont="1" applyFill="1"/>
    <xf numFmtId="0" fontId="24" fillId="0" borderId="0" xfId="0" applyFont="1"/>
    <xf numFmtId="0" fontId="23" fillId="40" borderId="0" xfId="0" applyFont="1" applyFill="1"/>
    <xf numFmtId="0" fontId="25" fillId="0" borderId="0" xfId="0" applyFont="1"/>
    <xf numFmtId="0" fontId="26" fillId="37" borderId="59" xfId="0" applyFont="1" applyFill="1" applyBorder="1" applyAlignment="1">
      <alignment vertical="center"/>
    </xf>
    <xf numFmtId="0" fontId="26" fillId="37" borderId="47" xfId="0" applyFont="1" applyFill="1" applyBorder="1" applyAlignment="1">
      <alignment vertical="center"/>
    </xf>
    <xf numFmtId="0" fontId="26" fillId="37" borderId="60" xfId="0" applyFont="1" applyFill="1" applyBorder="1" applyAlignment="1">
      <alignment vertical="center"/>
    </xf>
    <xf numFmtId="0" fontId="26" fillId="37" borderId="0" xfId="0" applyFont="1" applyFill="1" applyAlignment="1">
      <alignment vertical="center"/>
    </xf>
    <xf numFmtId="0" fontId="22" fillId="38" borderId="6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right"/>
    </xf>
    <xf numFmtId="3" fontId="18" fillId="0" borderId="62" xfId="0" applyNumberFormat="1" applyFont="1" applyBorder="1" applyAlignment="1">
      <alignment horizontal="center"/>
    </xf>
    <xf numFmtId="4" fontId="18" fillId="0" borderId="63" xfId="0" applyNumberFormat="1" applyFont="1" applyBorder="1" applyAlignment="1">
      <alignment horizontal="center"/>
    </xf>
    <xf numFmtId="0" fontId="19" fillId="41" borderId="12" xfId="0" applyFont="1" applyFill="1" applyBorder="1" applyAlignment="1">
      <alignment horizontal="left"/>
    </xf>
    <xf numFmtId="0" fontId="19" fillId="41" borderId="10" xfId="0" applyFont="1" applyFill="1" applyBorder="1" applyAlignment="1">
      <alignment horizontal="left"/>
    </xf>
    <xf numFmtId="165" fontId="18" fillId="41" borderId="20" xfId="0" applyNumberFormat="1" applyFont="1" applyFill="1" applyBorder="1" applyAlignment="1">
      <alignment horizontal="center"/>
    </xf>
    <xf numFmtId="167" fontId="18" fillId="41" borderId="6" xfId="0" applyNumberFormat="1" applyFont="1" applyFill="1" applyBorder="1" applyAlignment="1">
      <alignment horizontal="center"/>
    </xf>
    <xf numFmtId="165" fontId="18" fillId="41" borderId="10" xfId="0" applyNumberFormat="1" applyFont="1" applyFill="1" applyBorder="1" applyAlignment="1">
      <alignment horizontal="center"/>
    </xf>
    <xf numFmtId="165" fontId="18" fillId="41" borderId="6" xfId="0" applyNumberFormat="1" applyFont="1" applyFill="1" applyBorder="1" applyAlignment="1">
      <alignment horizontal="center"/>
    </xf>
    <xf numFmtId="3" fontId="18" fillId="41" borderId="10" xfId="0" applyNumberFormat="1" applyFont="1" applyFill="1" applyBorder="1"/>
    <xf numFmtId="165" fontId="18" fillId="41" borderId="11" xfId="0" applyNumberFormat="1" applyFont="1" applyFill="1" applyBorder="1" applyAlignment="1">
      <alignment horizontal="center"/>
    </xf>
    <xf numFmtId="3" fontId="18" fillId="41" borderId="12" xfId="0" applyNumberFormat="1" applyFont="1" applyFill="1" applyBorder="1"/>
    <xf numFmtId="9" fontId="18" fillId="41" borderId="20" xfId="0" applyNumberFormat="1" applyFont="1" applyFill="1" applyBorder="1" applyAlignment="1">
      <alignment horizontal="center"/>
    </xf>
    <xf numFmtId="9" fontId="18" fillId="41" borderId="6" xfId="0" applyNumberFormat="1" applyFont="1" applyFill="1" applyBorder="1" applyAlignment="1">
      <alignment horizontal="center"/>
    </xf>
    <xf numFmtId="9" fontId="18" fillId="41" borderId="10" xfId="0" applyNumberFormat="1" applyFont="1" applyFill="1" applyBorder="1" applyAlignment="1">
      <alignment horizontal="center"/>
    </xf>
    <xf numFmtId="3" fontId="18" fillId="41" borderId="11" xfId="0" applyNumberFormat="1" applyFont="1" applyFill="1" applyBorder="1" applyAlignment="1">
      <alignment horizontal="center"/>
    </xf>
    <xf numFmtId="0" fontId="19" fillId="41" borderId="32" xfId="0" applyFont="1" applyFill="1" applyBorder="1" applyAlignment="1">
      <alignment horizontal="left"/>
    </xf>
    <xf numFmtId="0" fontId="19" fillId="41" borderId="14" xfId="0" applyFont="1" applyFill="1" applyBorder="1" applyAlignment="1">
      <alignment horizontal="left"/>
    </xf>
    <xf numFmtId="3" fontId="18" fillId="41" borderId="64" xfId="0" applyNumberFormat="1" applyFont="1" applyFill="1" applyBorder="1" applyAlignment="1">
      <alignment horizontal="center"/>
    </xf>
    <xf numFmtId="3" fontId="18" fillId="41" borderId="15" xfId="0" applyNumberFormat="1" applyFont="1" applyFill="1" applyBorder="1" applyAlignment="1">
      <alignment horizontal="center"/>
    </xf>
    <xf numFmtId="3" fontId="19" fillId="42" borderId="65" xfId="0" applyNumberFormat="1" applyFont="1" applyFill="1" applyBorder="1" applyAlignment="1">
      <alignment horizontal="center"/>
    </xf>
    <xf numFmtId="3" fontId="18" fillId="41" borderId="32" xfId="0" applyNumberFormat="1" applyFont="1" applyFill="1" applyBorder="1" applyAlignment="1">
      <alignment horizontal="center"/>
    </xf>
    <xf numFmtId="3" fontId="18" fillId="41" borderId="14" xfId="0" applyNumberFormat="1" applyFont="1" applyFill="1" applyBorder="1" applyAlignment="1">
      <alignment horizontal="center"/>
    </xf>
    <xf numFmtId="3" fontId="18" fillId="41" borderId="66" xfId="0" applyNumberFormat="1" applyFont="1" applyFill="1" applyBorder="1"/>
    <xf numFmtId="3" fontId="18" fillId="41" borderId="65" xfId="0" applyNumberFormat="1" applyFont="1" applyFill="1" applyBorder="1" applyAlignment="1">
      <alignment horizontal="center"/>
    </xf>
    <xf numFmtId="3" fontId="18" fillId="41" borderId="32" xfId="0" applyNumberFormat="1" applyFont="1" applyFill="1" applyBorder="1"/>
    <xf numFmtId="0" fontId="19" fillId="41" borderId="67" xfId="0" applyFont="1" applyFill="1" applyBorder="1" applyAlignment="1">
      <alignment horizontal="left"/>
    </xf>
    <xf numFmtId="0" fontId="19" fillId="41" borderId="33" xfId="0" applyFont="1" applyFill="1" applyBorder="1" applyAlignment="1">
      <alignment horizontal="left"/>
    </xf>
    <xf numFmtId="165" fontId="18" fillId="41" borderId="34" xfId="0" applyNumberFormat="1" applyFont="1" applyFill="1" applyBorder="1" applyAlignment="1">
      <alignment horizontal="center"/>
    </xf>
    <xf numFmtId="167" fontId="18" fillId="41" borderId="35" xfId="0" applyNumberFormat="1" applyFont="1" applyFill="1" applyBorder="1" applyAlignment="1">
      <alignment horizontal="center"/>
    </xf>
    <xf numFmtId="0" fontId="28" fillId="37" borderId="0" xfId="0" applyFont="1" applyFill="1" applyAlignment="1">
      <alignment horizontal="center" vertical="center"/>
    </xf>
    <xf numFmtId="0" fontId="21" fillId="38" borderId="54" xfId="0" applyFont="1" applyFill="1" applyBorder="1" applyAlignment="1">
      <alignment horizontal="right"/>
    </xf>
    <xf numFmtId="0" fontId="29" fillId="0" borderId="13" xfId="0" applyFont="1" applyBorder="1" applyAlignment="1">
      <alignment horizontal="center" vertical="center"/>
    </xf>
    <xf numFmtId="4" fontId="29" fillId="0" borderId="13" xfId="0" applyNumberFormat="1" applyFont="1" applyBorder="1" applyAlignment="1">
      <alignment horizontal="right" vertical="center"/>
    </xf>
    <xf numFmtId="0" fontId="29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wrapText="1"/>
    </xf>
    <xf numFmtId="4" fontId="29" fillId="0" borderId="10" xfId="0" applyNumberFormat="1" applyFont="1" applyBorder="1"/>
    <xf numFmtId="4" fontId="29" fillId="0" borderId="6" xfId="0" applyNumberFormat="1" applyFont="1" applyBorder="1"/>
    <xf numFmtId="164" fontId="29" fillId="0" borderId="10" xfId="0" applyNumberFormat="1" applyFont="1" applyBorder="1"/>
    <xf numFmtId="164" fontId="29" fillId="0" borderId="11" xfId="0" applyNumberFormat="1" applyFont="1" applyBorder="1"/>
    <xf numFmtId="3" fontId="29" fillId="0" borderId="12" xfId="0" applyNumberFormat="1" applyFont="1" applyBorder="1"/>
    <xf numFmtId="164" fontId="29" fillId="4" borderId="11" xfId="0" applyNumberFormat="1" applyFont="1" applyFill="1" applyBorder="1"/>
    <xf numFmtId="4" fontId="29" fillId="4" borderId="12" xfId="0" applyNumberFormat="1" applyFont="1" applyFill="1" applyBorder="1"/>
    <xf numFmtId="4" fontId="29" fillId="0" borderId="13" xfId="0" applyNumberFormat="1" applyFont="1" applyBorder="1"/>
    <xf numFmtId="0" fontId="29" fillId="0" borderId="0" xfId="0" applyFont="1"/>
    <xf numFmtId="0" fontId="29" fillId="0" borderId="10" xfId="0" applyFont="1" applyBorder="1"/>
    <xf numFmtId="4" fontId="18" fillId="0" borderId="13" xfId="0" applyNumberFormat="1" applyFont="1" applyBorder="1" applyAlignment="1">
      <alignment horizontal="center" vertical="center"/>
    </xf>
    <xf numFmtId="0" fontId="21" fillId="38" borderId="57" xfId="0" applyFont="1" applyFill="1" applyBorder="1" applyAlignment="1">
      <alignment horizontal="right"/>
    </xf>
    <xf numFmtId="166" fontId="21" fillId="38" borderId="22" xfId="0" applyNumberFormat="1" applyFont="1" applyFill="1" applyBorder="1" applyAlignment="1">
      <alignment horizontal="right"/>
    </xf>
    <xf numFmtId="16" fontId="20" fillId="0" borderId="10" xfId="0" applyNumberFormat="1" applyFont="1" applyBorder="1" applyAlignment="1">
      <alignment horizontal="right"/>
    </xf>
    <xf numFmtId="166" fontId="18" fillId="0" borderId="34" xfId="0" applyNumberFormat="1" applyFont="1" applyBorder="1" applyAlignment="1">
      <alignment horizontal="center"/>
    </xf>
    <xf numFmtId="166" fontId="18" fillId="0" borderId="67" xfId="0" applyNumberFormat="1" applyFont="1" applyBorder="1" applyAlignment="1">
      <alignment horizontal="center"/>
    </xf>
    <xf numFmtId="166" fontId="18" fillId="0" borderId="20" xfId="0" applyNumberFormat="1" applyFont="1" applyBorder="1" applyAlignment="1">
      <alignment horizontal="center"/>
    </xf>
    <xf numFmtId="166" fontId="18" fillId="0" borderId="12" xfId="0" applyNumberFormat="1" applyFont="1" applyBorder="1" applyAlignment="1">
      <alignment horizontal="center"/>
    </xf>
    <xf numFmtId="0" fontId="22" fillId="37" borderId="76" xfId="0" applyFont="1" applyFill="1" applyBorder="1" applyAlignment="1">
      <alignment horizontal="left" vertical="center"/>
    </xf>
    <xf numFmtId="0" fontId="22" fillId="37" borderId="56" xfId="0" applyFont="1" applyFill="1" applyBorder="1" applyAlignment="1">
      <alignment horizontal="left" vertical="center"/>
    </xf>
    <xf numFmtId="0" fontId="22" fillId="37" borderId="77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22" xfId="0" applyFont="1" applyFill="1" applyBorder="1" applyAlignment="1">
      <alignment horizontal="right" vertical="center"/>
    </xf>
    <xf numFmtId="9" fontId="18" fillId="0" borderId="78" xfId="34" applyFont="1" applyBorder="1" applyAlignment="1">
      <alignment horizontal="right" vertical="center"/>
    </xf>
    <xf numFmtId="9" fontId="18" fillId="0" borderId="79" xfId="34" applyFont="1" applyBorder="1" applyAlignment="1">
      <alignment horizontal="right" vertical="center"/>
    </xf>
    <xf numFmtId="3" fontId="18" fillId="0" borderId="76" xfId="0" applyNumberFormat="1" applyFont="1" applyBorder="1" applyAlignment="1">
      <alignment horizontal="center"/>
    </xf>
    <xf numFmtId="3" fontId="18" fillId="0" borderId="56" xfId="0" applyNumberFormat="1" applyFont="1" applyBorder="1" applyAlignment="1">
      <alignment horizontal="center"/>
    </xf>
    <xf numFmtId="3" fontId="18" fillId="0" borderId="77" xfId="0" applyNumberFormat="1" applyFont="1" applyBorder="1" applyAlignment="1">
      <alignment horizontal="center"/>
    </xf>
    <xf numFmtId="0" fontId="27" fillId="41" borderId="41" xfId="0" applyFont="1" applyFill="1" applyBorder="1" applyAlignment="1">
      <alignment horizontal="center" vertical="center"/>
    </xf>
    <xf numFmtId="0" fontId="27" fillId="41" borderId="42" xfId="0" applyFont="1" applyFill="1" applyBorder="1" applyAlignment="1">
      <alignment horizontal="center" vertical="center"/>
    </xf>
    <xf numFmtId="0" fontId="27" fillId="41" borderId="17" xfId="0" applyFont="1" applyFill="1" applyBorder="1" applyAlignment="1">
      <alignment horizontal="center" vertical="center"/>
    </xf>
    <xf numFmtId="0" fontId="27" fillId="41" borderId="0" xfId="0" applyFont="1" applyFill="1" applyAlignment="1">
      <alignment horizontal="center" vertical="center"/>
    </xf>
    <xf numFmtId="0" fontId="27" fillId="41" borderId="50" xfId="0" applyFont="1" applyFill="1" applyBorder="1" applyAlignment="1">
      <alignment horizontal="center" vertical="center"/>
    </xf>
    <xf numFmtId="0" fontId="27" fillId="41" borderId="51" xfId="0" applyFont="1" applyFill="1" applyBorder="1" applyAlignment="1">
      <alignment horizontal="center" vertical="center"/>
    </xf>
    <xf numFmtId="0" fontId="22" fillId="37" borderId="69" xfId="0" applyFont="1" applyFill="1" applyBorder="1" applyAlignment="1">
      <alignment horizontal="left" vertical="center"/>
    </xf>
    <xf numFmtId="0" fontId="22" fillId="37" borderId="70" xfId="0" applyFont="1" applyFill="1" applyBorder="1" applyAlignment="1">
      <alignment horizontal="left" vertical="center"/>
    </xf>
    <xf numFmtId="0" fontId="22" fillId="37" borderId="71" xfId="0" applyFont="1" applyFill="1" applyBorder="1" applyAlignment="1">
      <alignment horizontal="left" vertical="center"/>
    </xf>
    <xf numFmtId="0" fontId="22" fillId="37" borderId="72" xfId="0" applyFont="1" applyFill="1" applyBorder="1" applyAlignment="1">
      <alignment horizontal="left" vertical="center"/>
    </xf>
    <xf numFmtId="0" fontId="22" fillId="37" borderId="0" xfId="0" applyFont="1" applyFill="1" applyAlignment="1">
      <alignment horizontal="left" vertical="center"/>
    </xf>
    <xf numFmtId="0" fontId="22" fillId="37" borderId="73" xfId="0" applyFont="1" applyFill="1" applyBorder="1" applyAlignment="1">
      <alignment horizontal="left" vertical="center"/>
    </xf>
    <xf numFmtId="0" fontId="22" fillId="37" borderId="74" xfId="0" applyFont="1" applyFill="1" applyBorder="1" applyAlignment="1">
      <alignment horizontal="left" vertical="center"/>
    </xf>
    <xf numFmtId="0" fontId="22" fillId="37" borderId="45" xfId="0" applyFont="1" applyFill="1" applyBorder="1" applyAlignment="1">
      <alignment horizontal="left" vertical="center"/>
    </xf>
    <xf numFmtId="0" fontId="22" fillId="37" borderId="75" xfId="0" applyFont="1" applyFill="1" applyBorder="1" applyAlignment="1">
      <alignment horizontal="left" vertical="center"/>
    </xf>
    <xf numFmtId="3" fontId="18" fillId="0" borderId="62" xfId="0" applyNumberFormat="1" applyFont="1" applyBorder="1" applyAlignment="1">
      <alignment horizontal="right" vertical="center"/>
    </xf>
    <xf numFmtId="3" fontId="18" fillId="0" borderId="31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38" borderId="18" xfId="0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center" vertical="center" wrapText="1"/>
    </xf>
    <xf numFmtId="0" fontId="22" fillId="38" borderId="82" xfId="0" applyFont="1" applyFill="1" applyBorder="1" applyAlignment="1">
      <alignment horizontal="center" vertical="center" wrapText="1"/>
    </xf>
    <xf numFmtId="0" fontId="22" fillId="38" borderId="18" xfId="0" applyFont="1" applyFill="1" applyBorder="1" applyAlignment="1">
      <alignment horizontal="center" vertical="center"/>
    </xf>
    <xf numFmtId="0" fontId="22" fillId="38" borderId="1" xfId="0" applyFont="1" applyFill="1" applyBorder="1" applyAlignment="1">
      <alignment horizontal="center" vertical="center"/>
    </xf>
    <xf numFmtId="0" fontId="22" fillId="38" borderId="82" xfId="0" applyFont="1" applyFill="1" applyBorder="1" applyAlignment="1">
      <alignment horizontal="center" vertical="center"/>
    </xf>
    <xf numFmtId="3" fontId="18" fillId="0" borderId="20" xfId="0" applyNumberFormat="1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0" fontId="22" fillId="38" borderId="2" xfId="0" applyFont="1" applyFill="1" applyBorder="1" applyAlignment="1">
      <alignment horizontal="center" vertical="center"/>
    </xf>
    <xf numFmtId="0" fontId="22" fillId="38" borderId="88" xfId="0" applyFont="1" applyFill="1" applyBorder="1" applyAlignment="1">
      <alignment horizontal="center" vertical="center"/>
    </xf>
    <xf numFmtId="0" fontId="22" fillId="38" borderId="89" xfId="0" applyFont="1" applyFill="1" applyBorder="1" applyAlignment="1">
      <alignment horizontal="left"/>
    </xf>
    <xf numFmtId="0" fontId="22" fillId="38" borderId="5" xfId="0" applyFont="1" applyFill="1" applyBorder="1" applyAlignment="1">
      <alignment horizontal="left"/>
    </xf>
    <xf numFmtId="0" fontId="22" fillId="38" borderId="31" xfId="0" applyFont="1" applyFill="1" applyBorder="1" applyAlignment="1">
      <alignment horizontal="left"/>
    </xf>
    <xf numFmtId="0" fontId="22" fillId="38" borderId="20" xfId="0" applyFont="1" applyFill="1" applyBorder="1" applyAlignment="1">
      <alignment horizontal="left" vertical="center"/>
    </xf>
    <xf numFmtId="0" fontId="22" fillId="38" borderId="10" xfId="0" applyFont="1" applyFill="1" applyBorder="1" applyAlignment="1">
      <alignment horizontal="left" vertical="center"/>
    </xf>
    <xf numFmtId="0" fontId="22" fillId="38" borderId="12" xfId="0" applyFont="1" applyFill="1" applyBorder="1" applyAlignment="1">
      <alignment horizontal="left" vertical="center"/>
    </xf>
    <xf numFmtId="0" fontId="20" fillId="0" borderId="6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9" fontId="18" fillId="0" borderId="20" xfId="34" applyFont="1" applyBorder="1" applyAlignment="1">
      <alignment horizontal="right" vertical="center"/>
    </xf>
    <xf numFmtId="9" fontId="18" fillId="0" borderId="12" xfId="34" applyFont="1" applyBorder="1" applyAlignment="1">
      <alignment horizontal="right" vertical="center"/>
    </xf>
    <xf numFmtId="0" fontId="22" fillId="38" borderId="78" xfId="0" applyFont="1" applyFill="1" applyBorder="1" applyAlignment="1">
      <alignment horizontal="left" vertical="center"/>
    </xf>
    <xf numFmtId="0" fontId="22" fillId="38" borderId="87" xfId="0" applyFont="1" applyFill="1" applyBorder="1" applyAlignment="1">
      <alignment horizontal="left" vertical="center"/>
    </xf>
    <xf numFmtId="0" fontId="22" fillId="38" borderId="79" xfId="0" applyFont="1" applyFill="1" applyBorder="1" applyAlignment="1">
      <alignment horizontal="left" vertical="center"/>
    </xf>
    <xf numFmtId="0" fontId="22" fillId="38" borderId="61" xfId="0" applyFont="1" applyFill="1" applyBorder="1" applyAlignment="1">
      <alignment horizontal="center" vertical="center"/>
    </xf>
    <xf numFmtId="0" fontId="22" fillId="38" borderId="80" xfId="0" applyFont="1" applyFill="1" applyBorder="1" applyAlignment="1">
      <alignment horizontal="center" vertical="center"/>
    </xf>
    <xf numFmtId="0" fontId="22" fillId="38" borderId="76" xfId="0" applyFont="1" applyFill="1" applyBorder="1" applyAlignment="1">
      <alignment horizontal="center" vertical="center"/>
    </xf>
    <xf numFmtId="0" fontId="22" fillId="38" borderId="77" xfId="0" applyFont="1" applyFill="1" applyBorder="1" applyAlignment="1">
      <alignment horizontal="center" vertical="center"/>
    </xf>
    <xf numFmtId="0" fontId="22" fillId="38" borderId="81" xfId="0" applyFont="1" applyFill="1" applyBorder="1" applyAlignment="1">
      <alignment horizontal="center" vertical="center" wrapText="1"/>
    </xf>
    <xf numFmtId="0" fontId="22" fillId="38" borderId="37" xfId="0" applyFont="1" applyFill="1" applyBorder="1" applyAlignment="1">
      <alignment horizontal="center" vertical="center" wrapText="1"/>
    </xf>
    <xf numFmtId="0" fontId="22" fillId="38" borderId="17" xfId="0" applyFont="1" applyFill="1" applyBorder="1" applyAlignment="1">
      <alignment horizontal="center" vertical="center" wrapText="1"/>
    </xf>
    <xf numFmtId="0" fontId="22" fillId="38" borderId="22" xfId="0" applyFont="1" applyFill="1" applyBorder="1" applyAlignment="1">
      <alignment horizontal="center" vertical="center" wrapText="1"/>
    </xf>
    <xf numFmtId="0" fontId="22" fillId="38" borderId="50" xfId="0" applyFont="1" applyFill="1" applyBorder="1" applyAlignment="1">
      <alignment horizontal="center" vertical="center" wrapText="1"/>
    </xf>
    <xf numFmtId="0" fontId="22" fillId="38" borderId="16" xfId="0" applyFont="1" applyFill="1" applyBorder="1" applyAlignment="1">
      <alignment horizontal="center" vertical="center" wrapText="1"/>
    </xf>
    <xf numFmtId="0" fontId="22" fillId="38" borderId="83" xfId="0" applyFont="1" applyFill="1" applyBorder="1" applyAlignment="1">
      <alignment horizontal="center" vertical="center"/>
    </xf>
    <xf numFmtId="0" fontId="22" fillId="38" borderId="84" xfId="0" applyFont="1" applyFill="1" applyBorder="1" applyAlignment="1">
      <alignment horizontal="center" vertical="center"/>
    </xf>
    <xf numFmtId="1" fontId="19" fillId="0" borderId="76" xfId="0" applyNumberFormat="1" applyFont="1" applyBorder="1" applyAlignment="1">
      <alignment horizontal="center" vertical="center"/>
    </xf>
    <xf numFmtId="1" fontId="19" fillId="0" borderId="56" xfId="0" applyNumberFormat="1" applyFont="1" applyBorder="1" applyAlignment="1">
      <alignment horizontal="center" vertical="center"/>
    </xf>
    <xf numFmtId="1" fontId="19" fillId="0" borderId="77" xfId="0" applyNumberFormat="1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21" fillId="38" borderId="83" xfId="0" applyFont="1" applyFill="1" applyBorder="1" applyAlignment="1">
      <alignment horizontal="center" vertical="center"/>
    </xf>
    <xf numFmtId="0" fontId="21" fillId="38" borderId="84" xfId="0" applyFont="1" applyFill="1" applyBorder="1" applyAlignment="1">
      <alignment horizontal="center" vertical="center"/>
    </xf>
    <xf numFmtId="0" fontId="26" fillId="37" borderId="59" xfId="0" applyFont="1" applyFill="1" applyBorder="1" applyAlignment="1">
      <alignment horizontal="center" vertical="center"/>
    </xf>
    <xf numFmtId="0" fontId="26" fillId="37" borderId="47" xfId="0" applyFont="1" applyFill="1" applyBorder="1" applyAlignment="1">
      <alignment horizontal="center" vertical="center"/>
    </xf>
    <xf numFmtId="0" fontId="26" fillId="37" borderId="60" xfId="0" applyFont="1" applyFill="1" applyBorder="1" applyAlignment="1">
      <alignment horizontal="center" vertical="center"/>
    </xf>
    <xf numFmtId="0" fontId="26" fillId="37" borderId="0" xfId="0" applyFont="1" applyFill="1" applyAlignment="1">
      <alignment horizontal="center" vertical="center"/>
    </xf>
    <xf numFmtId="0" fontId="26" fillId="37" borderId="68" xfId="0" applyFont="1" applyFill="1" applyBorder="1" applyAlignment="1">
      <alignment horizontal="center" vertical="center"/>
    </xf>
    <xf numFmtId="0" fontId="26" fillId="37" borderId="51" xfId="0" applyFont="1" applyFill="1" applyBorder="1" applyAlignment="1">
      <alignment horizontal="center" vertical="center"/>
    </xf>
    <xf numFmtId="3" fontId="18" fillId="0" borderId="69" xfId="0" applyNumberFormat="1" applyFont="1" applyBorder="1" applyAlignment="1">
      <alignment horizontal="center"/>
    </xf>
    <xf numFmtId="3" fontId="18" fillId="0" borderId="70" xfId="0" applyNumberFormat="1" applyFont="1" applyBorder="1" applyAlignment="1">
      <alignment horizontal="center"/>
    </xf>
    <xf numFmtId="3" fontId="18" fillId="0" borderId="71" xfId="0" applyNumberFormat="1" applyFont="1" applyBorder="1" applyAlignment="1">
      <alignment horizontal="center"/>
    </xf>
    <xf numFmtId="3" fontId="18" fillId="0" borderId="72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73" xfId="0" applyNumberFormat="1" applyFont="1" applyBorder="1" applyAlignment="1">
      <alignment horizontal="center"/>
    </xf>
    <xf numFmtId="3" fontId="18" fillId="0" borderId="74" xfId="0" applyNumberFormat="1" applyFont="1" applyBorder="1" applyAlignment="1">
      <alignment horizontal="center"/>
    </xf>
    <xf numFmtId="3" fontId="18" fillId="0" borderId="45" xfId="0" applyNumberFormat="1" applyFont="1" applyBorder="1" applyAlignment="1">
      <alignment horizontal="center"/>
    </xf>
    <xf numFmtId="3" fontId="18" fillId="0" borderId="75" xfId="0" applyNumberFormat="1" applyFont="1" applyBorder="1" applyAlignment="1">
      <alignment horizontal="center"/>
    </xf>
    <xf numFmtId="2" fontId="19" fillId="0" borderId="76" xfId="0" applyNumberFormat="1" applyFont="1" applyBorder="1" applyAlignment="1">
      <alignment horizontal="center" vertical="center"/>
    </xf>
    <xf numFmtId="2" fontId="19" fillId="0" borderId="56" xfId="0" applyNumberFormat="1" applyFont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 2" xfId="33" xr:uid="{00000000-0005-0000-0000-000021000000}"/>
    <cellStyle name="Porcentaje" xfId="34" builtinId="5"/>
    <cellStyle name="Porcentaje 2" xfId="35" xr:uid="{00000000-0005-0000-0000-000023000000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350520</xdr:colOff>
      <xdr:row>4</xdr:row>
      <xdr:rowOff>114300</xdr:rowOff>
    </xdr:from>
    <xdr:to>
      <xdr:col>19</xdr:col>
      <xdr:colOff>41366</xdr:colOff>
      <xdr:row>5</xdr:row>
      <xdr:rowOff>121920</xdr:rowOff>
    </xdr:to>
    <xdr:sp macro="" textlink="">
      <xdr:nvSpPr>
        <xdr:cNvPr id="6152" name="Text Box 1">
          <a:extLst>
            <a:ext uri="{FF2B5EF4-FFF2-40B4-BE49-F238E27FC236}">
              <a16:creationId xmlns:a16="http://schemas.microsoft.com/office/drawing/2014/main" id="{4861668B-3821-0C33-C1FC-043C137CC422}"/>
            </a:ext>
          </a:extLst>
        </xdr:cNvPr>
        <xdr:cNvSpPr txBox="1">
          <a:spLocks noChangeArrowheads="1"/>
        </xdr:cNvSpPr>
      </xdr:nvSpPr>
      <xdr:spPr bwMode="auto">
        <a:xfrm>
          <a:off x="17365980" y="1272540"/>
          <a:ext cx="1066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3" name="Text Box 7">
          <a:extLst>
            <a:ext uri="{FF2B5EF4-FFF2-40B4-BE49-F238E27FC236}">
              <a16:creationId xmlns:a16="http://schemas.microsoft.com/office/drawing/2014/main" id="{BB2AC1FD-1FD1-FC26-FFF9-46EF9B30D82B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4" name="Text Box 9">
          <a:extLst>
            <a:ext uri="{FF2B5EF4-FFF2-40B4-BE49-F238E27FC236}">
              <a16:creationId xmlns:a16="http://schemas.microsoft.com/office/drawing/2014/main" id="{158FE83D-AAE5-6D96-F2D3-E96018A8AB60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E3D42898-5476-8DE2-0FF5-511407ED6C0F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AC634DCD-2EF2-D7A6-A6E7-48BCCAA9B99C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648C6491-764E-610C-8D06-F00E636B8779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8" name="Text Box 15">
          <a:extLst>
            <a:ext uri="{FF2B5EF4-FFF2-40B4-BE49-F238E27FC236}">
              <a16:creationId xmlns:a16="http://schemas.microsoft.com/office/drawing/2014/main" id="{B9DA1274-9DBE-3357-1D6B-726A6A0E15EA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59" name="Text Box 17">
          <a:extLst>
            <a:ext uri="{FF2B5EF4-FFF2-40B4-BE49-F238E27FC236}">
              <a16:creationId xmlns:a16="http://schemas.microsoft.com/office/drawing/2014/main" id="{05BE1068-980B-E3AE-8863-20FFD8D2AC53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67</xdr:row>
      <xdr:rowOff>0</xdr:rowOff>
    </xdr:to>
    <xdr:sp macro="" textlink="">
      <xdr:nvSpPr>
        <xdr:cNvPr id="6160" name="Text Box 18">
          <a:extLst>
            <a:ext uri="{FF2B5EF4-FFF2-40B4-BE49-F238E27FC236}">
              <a16:creationId xmlns:a16="http://schemas.microsoft.com/office/drawing/2014/main" id="{516800A7-2BC1-2909-C7B8-87FA7A66EB68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66</xdr:row>
      <xdr:rowOff>220980</xdr:rowOff>
    </xdr:to>
    <xdr:sp macro="" textlink="">
      <xdr:nvSpPr>
        <xdr:cNvPr id="6161" name="Text Box 13">
          <a:extLst>
            <a:ext uri="{FF2B5EF4-FFF2-40B4-BE49-F238E27FC236}">
              <a16:creationId xmlns:a16="http://schemas.microsoft.com/office/drawing/2014/main" id="{1B8FD884-F368-7E13-E21B-750BB5EE3583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66</xdr:row>
      <xdr:rowOff>220980</xdr:rowOff>
    </xdr:to>
    <xdr:sp macro="" textlink="">
      <xdr:nvSpPr>
        <xdr:cNvPr id="6162" name="Text Box 15">
          <a:extLst>
            <a:ext uri="{FF2B5EF4-FFF2-40B4-BE49-F238E27FC236}">
              <a16:creationId xmlns:a16="http://schemas.microsoft.com/office/drawing/2014/main" id="{CB0D8A28-30BA-BF6B-5926-A49DFBF8B25A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350520</xdr:colOff>
      <xdr:row>66</xdr:row>
      <xdr:rowOff>0</xdr:rowOff>
    </xdr:from>
    <xdr:to>
      <xdr:col>19</xdr:col>
      <xdr:colOff>41366</xdr:colOff>
      <xdr:row>66</xdr:row>
      <xdr:rowOff>220980</xdr:rowOff>
    </xdr:to>
    <xdr:sp macro="" textlink="">
      <xdr:nvSpPr>
        <xdr:cNvPr id="6163" name="Text Box 17">
          <a:extLst>
            <a:ext uri="{FF2B5EF4-FFF2-40B4-BE49-F238E27FC236}">
              <a16:creationId xmlns:a16="http://schemas.microsoft.com/office/drawing/2014/main" id="{E8509CA6-97E0-775E-25FF-B2389623E636}"/>
            </a:ext>
          </a:extLst>
        </xdr:cNvPr>
        <xdr:cNvSpPr txBox="1">
          <a:spLocks noChangeArrowheads="1"/>
        </xdr:cNvSpPr>
      </xdr:nvSpPr>
      <xdr:spPr bwMode="auto">
        <a:xfrm>
          <a:off x="17365980" y="126415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434340</xdr:colOff>
      <xdr:row>0</xdr:row>
      <xdr:rowOff>121920</xdr:rowOff>
    </xdr:from>
    <xdr:to>
      <xdr:col>20</xdr:col>
      <xdr:colOff>571500</xdr:colOff>
      <xdr:row>2</xdr:row>
      <xdr:rowOff>160020</xdr:rowOff>
    </xdr:to>
    <xdr:pic>
      <xdr:nvPicPr>
        <xdr:cNvPr id="6164" name="Imagen 2">
          <a:extLst>
            <a:ext uri="{FF2B5EF4-FFF2-40B4-BE49-F238E27FC236}">
              <a16:creationId xmlns:a16="http://schemas.microsoft.com/office/drawing/2014/main" id="{EBDF6938-3250-166C-4CDF-45B88F4F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0860" y="121920"/>
          <a:ext cx="1104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114300</xdr:rowOff>
    </xdr:from>
    <xdr:to>
      <xdr:col>6</xdr:col>
      <xdr:colOff>99060</xdr:colOff>
      <xdr:row>6</xdr:row>
      <xdr:rowOff>121920</xdr:rowOff>
    </xdr:to>
    <xdr:sp macro="" textlink="">
      <xdr:nvSpPr>
        <xdr:cNvPr id="5277" name="Text Box 1">
          <a:extLst>
            <a:ext uri="{FF2B5EF4-FFF2-40B4-BE49-F238E27FC236}">
              <a16:creationId xmlns:a16="http://schemas.microsoft.com/office/drawing/2014/main" id="{60F88AAC-1DCA-A989-DCB5-327D47B48098}"/>
            </a:ext>
          </a:extLst>
        </xdr:cNvPr>
        <xdr:cNvSpPr txBox="1">
          <a:spLocks noChangeArrowheads="1"/>
        </xdr:cNvSpPr>
      </xdr:nvSpPr>
      <xdr:spPr bwMode="auto">
        <a:xfrm>
          <a:off x="11856720" y="1562100"/>
          <a:ext cx="99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78" name="Text Box 7">
          <a:extLst>
            <a:ext uri="{FF2B5EF4-FFF2-40B4-BE49-F238E27FC236}">
              <a16:creationId xmlns:a16="http://schemas.microsoft.com/office/drawing/2014/main" id="{CBEFBD79-7FB3-0C98-4FB6-9DEAD22EEAD0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79" name="Text Box 9">
          <a:extLst>
            <a:ext uri="{FF2B5EF4-FFF2-40B4-BE49-F238E27FC236}">
              <a16:creationId xmlns:a16="http://schemas.microsoft.com/office/drawing/2014/main" id="{440F6D55-1E7B-3A3A-931F-41BB88B9ED95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80" name="Text Box 11">
          <a:extLst>
            <a:ext uri="{FF2B5EF4-FFF2-40B4-BE49-F238E27FC236}">
              <a16:creationId xmlns:a16="http://schemas.microsoft.com/office/drawing/2014/main" id="{8A33A126-A778-7117-C212-D000310B3A72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81" name="Text Box 12">
          <a:extLst>
            <a:ext uri="{FF2B5EF4-FFF2-40B4-BE49-F238E27FC236}">
              <a16:creationId xmlns:a16="http://schemas.microsoft.com/office/drawing/2014/main" id="{1FD303C4-BCF7-A5C0-A43D-33E21EC2530F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82" name="Text Box 13">
          <a:extLst>
            <a:ext uri="{FF2B5EF4-FFF2-40B4-BE49-F238E27FC236}">
              <a16:creationId xmlns:a16="http://schemas.microsoft.com/office/drawing/2014/main" id="{D0DF8825-EFF8-4EFD-2A19-06DB8C41080E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2E0699A0-0471-3066-FA1E-59513FEB51EA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84" name="Text Box 17">
          <a:extLst>
            <a:ext uri="{FF2B5EF4-FFF2-40B4-BE49-F238E27FC236}">
              <a16:creationId xmlns:a16="http://schemas.microsoft.com/office/drawing/2014/main" id="{6E6BD247-2341-3954-CA88-35A8387041EA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74</xdr:row>
      <xdr:rowOff>0</xdr:rowOff>
    </xdr:to>
    <xdr:sp macro="" textlink="">
      <xdr:nvSpPr>
        <xdr:cNvPr id="5285" name="Text Box 18">
          <a:extLst>
            <a:ext uri="{FF2B5EF4-FFF2-40B4-BE49-F238E27FC236}">
              <a16:creationId xmlns:a16="http://schemas.microsoft.com/office/drawing/2014/main" id="{622024FA-0344-457B-4A20-5AD1318DCC62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73</xdr:row>
      <xdr:rowOff>190500</xdr:rowOff>
    </xdr:to>
    <xdr:sp macro="" textlink="">
      <xdr:nvSpPr>
        <xdr:cNvPr id="5286" name="Text Box 13">
          <a:extLst>
            <a:ext uri="{FF2B5EF4-FFF2-40B4-BE49-F238E27FC236}">
              <a16:creationId xmlns:a16="http://schemas.microsoft.com/office/drawing/2014/main" id="{3AF0C930-873C-425E-9C47-4A8E4C74AB9A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73</xdr:row>
      <xdr:rowOff>190500</xdr:rowOff>
    </xdr:to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9EA525C6-96D8-BF22-6096-4EA720D74DCA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99060</xdr:colOff>
      <xdr:row>73</xdr:row>
      <xdr:rowOff>190500</xdr:rowOff>
    </xdr:to>
    <xdr:sp macro="" textlink="">
      <xdr:nvSpPr>
        <xdr:cNvPr id="5288" name="Text Box 17">
          <a:extLst>
            <a:ext uri="{FF2B5EF4-FFF2-40B4-BE49-F238E27FC236}">
              <a16:creationId xmlns:a16="http://schemas.microsoft.com/office/drawing/2014/main" id="{CD195007-9D19-B1B9-E30B-C7CE459F16F5}"/>
            </a:ext>
          </a:extLst>
        </xdr:cNvPr>
        <xdr:cNvSpPr txBox="1">
          <a:spLocks noChangeArrowheads="1"/>
        </xdr:cNvSpPr>
      </xdr:nvSpPr>
      <xdr:spPr bwMode="auto">
        <a:xfrm>
          <a:off x="11856720" y="17411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373380</xdr:colOff>
      <xdr:row>0</xdr:row>
      <xdr:rowOff>327660</xdr:rowOff>
    </xdr:from>
    <xdr:to>
      <xdr:col>1</xdr:col>
      <xdr:colOff>922020</xdr:colOff>
      <xdr:row>3</xdr:row>
      <xdr:rowOff>144780</xdr:rowOff>
    </xdr:to>
    <xdr:pic>
      <xdr:nvPicPr>
        <xdr:cNvPr id="5289" name="Imagen 13">
          <a:extLst>
            <a:ext uri="{FF2B5EF4-FFF2-40B4-BE49-F238E27FC236}">
              <a16:creationId xmlns:a16="http://schemas.microsoft.com/office/drawing/2014/main" id="{AE95086E-A3A6-030A-2007-83937B5F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04800"/>
          <a:ext cx="13868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M82"/>
  <sheetViews>
    <sheetView showZeros="0" view="pageBreakPreview" topLeftCell="A12" zoomScale="70" zoomScaleNormal="70" zoomScaleSheetLayoutView="70" workbookViewId="0">
      <selection activeCell="E14" sqref="E14"/>
    </sheetView>
  </sheetViews>
  <sheetFormatPr baseColWidth="10" defaultColWidth="11.44140625" defaultRowHeight="18" x14ac:dyDescent="0.35"/>
  <cols>
    <col min="1" max="1" width="12.21875" style="33" customWidth="1"/>
    <col min="2" max="2" width="14.33203125" style="34" customWidth="1"/>
    <col min="3" max="3" width="76.21875" style="2" customWidth="1"/>
    <col min="4" max="4" width="27.77734375" style="2" customWidth="1"/>
    <col min="5" max="5" width="11" style="2" bestFit="1" customWidth="1"/>
    <col min="6" max="6" width="13.88671875" style="2" bestFit="1" customWidth="1"/>
    <col min="7" max="7" width="12.44140625" style="2" customWidth="1"/>
    <col min="8" max="8" width="13.88671875" style="2" customWidth="1"/>
    <col min="9" max="9" width="12.44140625" style="2" customWidth="1"/>
    <col min="10" max="10" width="13.88671875" style="2" customWidth="1"/>
    <col min="11" max="11" width="11.6640625" style="2" bestFit="1" customWidth="1"/>
    <col min="12" max="12" width="15.44140625" style="2" customWidth="1"/>
    <col min="13" max="13" width="12.44140625" style="2" bestFit="1" customWidth="1"/>
    <col min="14" max="14" width="13" style="2" bestFit="1" customWidth="1"/>
    <col min="15" max="15" width="8.6640625" style="2" hidden="1" customWidth="1"/>
    <col min="16" max="16" width="11.6640625" style="2" hidden="1" customWidth="1"/>
    <col min="17" max="17" width="12.44140625" style="2" hidden="1" customWidth="1"/>
    <col min="18" max="18" width="13.88671875" style="2" hidden="1" customWidth="1"/>
    <col min="19" max="19" width="0.88671875" style="2" customWidth="1"/>
    <col min="20" max="20" width="14.109375" style="2" bestFit="1" customWidth="1"/>
    <col min="21" max="21" width="13.88671875" style="2" bestFit="1" customWidth="1"/>
    <col min="22" max="22" width="11.6640625" style="2" customWidth="1"/>
    <col min="23" max="26" width="11.44140625" style="2"/>
    <col min="27" max="27" width="0" style="2" hidden="1" customWidth="1"/>
    <col min="28" max="16384" width="11.44140625" style="2"/>
  </cols>
  <sheetData>
    <row r="1" spans="1:39" ht="24" customHeight="1" thickTop="1" x14ac:dyDescent="0.35">
      <c r="A1" s="261" t="s">
        <v>7</v>
      </c>
      <c r="B1" s="262"/>
      <c r="C1" s="262"/>
      <c r="D1" s="262"/>
      <c r="E1" s="238" t="s">
        <v>33</v>
      </c>
      <c r="F1" s="239"/>
      <c r="G1" s="250">
        <v>240013</v>
      </c>
      <c r="H1" s="251"/>
      <c r="I1" s="251"/>
      <c r="J1" s="251"/>
      <c r="K1" s="252"/>
      <c r="L1" s="238" t="s">
        <v>32</v>
      </c>
      <c r="M1" s="239"/>
      <c r="N1" s="256" t="s">
        <v>61</v>
      </c>
      <c r="O1" s="257"/>
      <c r="P1" s="257"/>
      <c r="Q1" s="257"/>
      <c r="R1" s="258"/>
      <c r="S1" s="55"/>
      <c r="T1" s="90"/>
      <c r="U1" s="91"/>
      <c r="V1" s="92"/>
    </row>
    <row r="2" spans="1:39" ht="24" customHeight="1" x14ac:dyDescent="0.35">
      <c r="A2" s="263"/>
      <c r="B2" s="264"/>
      <c r="C2" s="264"/>
      <c r="D2" s="264"/>
      <c r="E2" s="240" t="s">
        <v>34</v>
      </c>
      <c r="F2" s="241"/>
      <c r="G2" s="253" t="s">
        <v>60</v>
      </c>
      <c r="H2" s="254"/>
      <c r="I2" s="254"/>
      <c r="J2" s="254"/>
      <c r="K2" s="255"/>
      <c r="L2" s="111"/>
      <c r="M2" s="112"/>
      <c r="N2" s="111"/>
      <c r="O2" s="111"/>
      <c r="P2" s="111"/>
      <c r="Q2" s="111"/>
      <c r="R2" s="113"/>
      <c r="S2" s="1"/>
      <c r="T2" s="93"/>
      <c r="U2" s="94"/>
      <c r="V2" s="95"/>
    </row>
    <row r="3" spans="1:39" ht="25.2" customHeight="1" thickBot="1" x14ac:dyDescent="0.4">
      <c r="A3" s="265"/>
      <c r="B3" s="266"/>
      <c r="C3" s="266"/>
      <c r="D3" s="266"/>
      <c r="E3" s="109" t="s">
        <v>10</v>
      </c>
      <c r="F3" s="109"/>
      <c r="G3" s="109" t="s">
        <v>10</v>
      </c>
      <c r="H3" s="109"/>
      <c r="I3" s="109" t="s">
        <v>10</v>
      </c>
      <c r="J3" s="109"/>
      <c r="K3" s="109"/>
      <c r="L3" s="109"/>
      <c r="M3" s="109"/>
      <c r="N3" s="109"/>
      <c r="O3" s="109"/>
      <c r="P3" s="109"/>
      <c r="Q3" s="109" t="s">
        <v>36</v>
      </c>
      <c r="R3" s="110">
        <v>44671</v>
      </c>
      <c r="S3" s="1"/>
      <c r="T3" s="96"/>
      <c r="U3" s="97"/>
      <c r="V3" s="98"/>
    </row>
    <row r="4" spans="1:39" s="4" customFormat="1" ht="18" customHeight="1" thickTop="1" thickBot="1" x14ac:dyDescent="0.4">
      <c r="A4" s="214" t="s">
        <v>25</v>
      </c>
      <c r="B4" s="211" t="s">
        <v>29</v>
      </c>
      <c r="C4" s="211" t="s">
        <v>0</v>
      </c>
      <c r="D4" s="211" t="s">
        <v>35</v>
      </c>
      <c r="E4" s="259" t="s">
        <v>55</v>
      </c>
      <c r="F4" s="260"/>
      <c r="G4" s="259" t="s">
        <v>62</v>
      </c>
      <c r="H4" s="260"/>
      <c r="I4" s="259" t="s">
        <v>64</v>
      </c>
      <c r="J4" s="260"/>
      <c r="K4" s="259" t="s">
        <v>66</v>
      </c>
      <c r="L4" s="260"/>
      <c r="M4" s="259" t="s">
        <v>69</v>
      </c>
      <c r="N4" s="260"/>
      <c r="O4" s="259"/>
      <c r="P4" s="260"/>
      <c r="Q4" s="248" t="s">
        <v>15</v>
      </c>
      <c r="R4" s="249"/>
      <c r="S4" s="99"/>
      <c r="T4" s="242" t="s">
        <v>24</v>
      </c>
      <c r="U4" s="243"/>
      <c r="V4" s="211" t="s">
        <v>26</v>
      </c>
    </row>
    <row r="5" spans="1:39" s="4" customFormat="1" ht="15" customHeight="1" x14ac:dyDescent="0.35">
      <c r="A5" s="215"/>
      <c r="B5" s="212"/>
      <c r="C5" s="212"/>
      <c r="D5" s="212"/>
      <c r="E5" s="100" t="s">
        <v>31</v>
      </c>
      <c r="F5" s="101" t="s">
        <v>56</v>
      </c>
      <c r="G5" s="100" t="s">
        <v>31</v>
      </c>
      <c r="H5" s="101"/>
      <c r="I5" s="100" t="s">
        <v>31</v>
      </c>
      <c r="J5" s="101" t="s">
        <v>65</v>
      </c>
      <c r="K5" s="100" t="s">
        <v>31</v>
      </c>
      <c r="L5" s="157" t="s">
        <v>67</v>
      </c>
      <c r="M5" s="100" t="s">
        <v>31</v>
      </c>
      <c r="N5" s="101" t="s">
        <v>56</v>
      </c>
      <c r="O5" s="100" t="s">
        <v>31</v>
      </c>
      <c r="P5" s="101"/>
      <c r="Q5" s="102" t="s">
        <v>23</v>
      </c>
      <c r="R5" s="101"/>
      <c r="S5" s="99"/>
      <c r="T5" s="244"/>
      <c r="U5" s="245"/>
      <c r="V5" s="212"/>
    </row>
    <row r="6" spans="1:39" s="4" customFormat="1" ht="15" customHeight="1" x14ac:dyDescent="0.35">
      <c r="A6" s="215"/>
      <c r="B6" s="212"/>
      <c r="C6" s="212"/>
      <c r="D6" s="212"/>
      <c r="E6" s="103" t="s">
        <v>16</v>
      </c>
      <c r="F6" s="104" t="s">
        <v>72</v>
      </c>
      <c r="G6" s="103" t="s">
        <v>16</v>
      </c>
      <c r="H6" s="104"/>
      <c r="I6" s="103" t="s">
        <v>16</v>
      </c>
      <c r="J6" s="104">
        <v>681204912</v>
      </c>
      <c r="K6" s="103" t="s">
        <v>16</v>
      </c>
      <c r="L6" s="104" t="s">
        <v>68</v>
      </c>
      <c r="M6" s="103" t="s">
        <v>16</v>
      </c>
      <c r="N6" s="104" t="s">
        <v>72</v>
      </c>
      <c r="O6" s="103" t="s">
        <v>16</v>
      </c>
      <c r="P6" s="104"/>
      <c r="Q6" s="105" t="s">
        <v>16</v>
      </c>
      <c r="R6" s="104"/>
      <c r="S6" s="99"/>
      <c r="T6" s="244"/>
      <c r="U6" s="245"/>
      <c r="V6" s="212"/>
    </row>
    <row r="7" spans="1:39" s="4" customFormat="1" ht="15" customHeight="1" thickBot="1" x14ac:dyDescent="0.4">
      <c r="A7" s="215"/>
      <c r="B7" s="212"/>
      <c r="C7" s="212"/>
      <c r="D7" s="212"/>
      <c r="E7" s="106" t="s">
        <v>30</v>
      </c>
      <c r="F7" s="107">
        <v>45471</v>
      </c>
      <c r="G7" s="106" t="s">
        <v>30</v>
      </c>
      <c r="H7" s="107">
        <v>45476</v>
      </c>
      <c r="I7" s="106" t="s">
        <v>30</v>
      </c>
      <c r="J7" s="107">
        <v>45442</v>
      </c>
      <c r="K7" s="106" t="s">
        <v>30</v>
      </c>
      <c r="L7" s="107">
        <v>45475</v>
      </c>
      <c r="M7" s="106" t="s">
        <v>30</v>
      </c>
      <c r="N7" s="107">
        <v>45476</v>
      </c>
      <c r="O7" s="106" t="s">
        <v>30</v>
      </c>
      <c r="P7" s="107"/>
      <c r="Q7" s="106"/>
      <c r="R7" s="108"/>
      <c r="S7" s="99"/>
      <c r="T7" s="246"/>
      <c r="U7" s="247"/>
      <c r="V7" s="213"/>
    </row>
    <row r="8" spans="1:39" s="9" customFormat="1" ht="15" customHeight="1" thickTop="1" thickBot="1" x14ac:dyDescent="0.4">
      <c r="A8" s="216"/>
      <c r="B8" s="213"/>
      <c r="C8" s="213"/>
      <c r="D8" s="213"/>
      <c r="E8" s="8" t="s">
        <v>1</v>
      </c>
      <c r="F8" s="6" t="s">
        <v>2</v>
      </c>
      <c r="G8" s="8" t="s">
        <v>1</v>
      </c>
      <c r="H8" s="6" t="s">
        <v>2</v>
      </c>
      <c r="I8" s="8" t="s">
        <v>1</v>
      </c>
      <c r="J8" s="6" t="s">
        <v>2</v>
      </c>
      <c r="K8" s="8" t="s">
        <v>1</v>
      </c>
      <c r="L8" s="6" t="s">
        <v>2</v>
      </c>
      <c r="M8" s="8" t="s">
        <v>1</v>
      </c>
      <c r="N8" s="6" t="s">
        <v>2</v>
      </c>
      <c r="O8" s="8" t="s">
        <v>1</v>
      </c>
      <c r="P8" s="6" t="s">
        <v>2</v>
      </c>
      <c r="Q8" s="5" t="s">
        <v>1</v>
      </c>
      <c r="R8" s="6" t="s">
        <v>2</v>
      </c>
      <c r="S8" s="7"/>
      <c r="T8" s="8" t="s">
        <v>1</v>
      </c>
      <c r="U8" s="5" t="s">
        <v>2</v>
      </c>
      <c r="V8" s="6" t="s">
        <v>2</v>
      </c>
    </row>
    <row r="9" spans="1:39" s="16" customFormat="1" ht="20.100000000000001" customHeight="1" thickTop="1" x14ac:dyDescent="0.35">
      <c r="A9" s="67"/>
      <c r="B9" s="68"/>
      <c r="C9" s="65"/>
      <c r="D9" s="60"/>
      <c r="E9" s="10"/>
      <c r="F9" s="11">
        <f>IF(MID(E9,1,3)="inc",0,$B9*E9)</f>
        <v>0</v>
      </c>
      <c r="G9" s="10"/>
      <c r="H9" s="11">
        <f t="shared" ref="H9:H34" si="0">IF(MID(G9,1,3)="inc",0,$B9*G9)</f>
        <v>0</v>
      </c>
      <c r="I9" s="10"/>
      <c r="J9" s="11">
        <f t="shared" ref="J9:J59" si="1">IF(MID(I9,1,3)="inc",0,$B9*I9)</f>
        <v>0</v>
      </c>
      <c r="K9" s="10"/>
      <c r="L9" s="11">
        <f t="shared" ref="L9:L59" si="2">IF(MID(K9,1,3)="inc",0,$B9*K9)</f>
        <v>0</v>
      </c>
      <c r="M9" s="10"/>
      <c r="N9" s="11">
        <f t="shared" ref="N9:N59" si="3">IF(MID(M9,1,3)="inc",0,$B9*M9)</f>
        <v>0</v>
      </c>
      <c r="O9" s="10"/>
      <c r="P9" s="11">
        <f t="shared" ref="P9:P59" si="4">IF(MID(O9,1,3)="inc",0,$B9*O9)</f>
        <v>0</v>
      </c>
      <c r="Q9" s="10">
        <f>IF(MID(E9,1,3)="INC","INCLUIDO",IF(MID(G9,1,3)="INC","INCLUIDO",IF(MID(I9,1,3)="INC","INCLUIDO",IF(MID(K9,1,3)="INC","INCLUIDO",IF(MID(O9,1,3)="INC","INCLUIDO",(MIN(E9,G9,I9,K9,O9)))))))</f>
        <v>0</v>
      </c>
      <c r="R9" s="11">
        <f>IF(MID(Q9,1,3)="inc",0,$B9*Q9)</f>
        <v>0</v>
      </c>
      <c r="S9" s="12"/>
      <c r="T9" s="13"/>
      <c r="U9" s="14">
        <f>+B9*T9</f>
        <v>0</v>
      </c>
      <c r="V9" s="15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24" customFormat="1" ht="108" customHeight="1" x14ac:dyDescent="0.35">
      <c r="A10" s="69" t="s">
        <v>51</v>
      </c>
      <c r="B10" s="68">
        <v>25538.344000000001</v>
      </c>
      <c r="C10" s="64" t="s">
        <v>50</v>
      </c>
      <c r="D10" s="61"/>
      <c r="E10" s="17">
        <v>2.4700000000000002</v>
      </c>
      <c r="F10" s="11">
        <f>IF(MID(E10,1,3)="inc",0,$B10*E10)</f>
        <v>63079.709680000007</v>
      </c>
      <c r="G10" s="17">
        <v>2.95</v>
      </c>
      <c r="H10" s="11">
        <f t="shared" si="0"/>
        <v>75338.11480000001</v>
      </c>
      <c r="I10" s="17">
        <v>3</v>
      </c>
      <c r="J10" s="11">
        <f t="shared" si="1"/>
        <v>76615.032000000007</v>
      </c>
      <c r="K10" s="18">
        <v>3.6738</v>
      </c>
      <c r="L10" s="11">
        <f t="shared" si="2"/>
        <v>93822.768187199996</v>
      </c>
      <c r="M10" s="18">
        <v>2.4700000000000002</v>
      </c>
      <c r="N10" s="11">
        <f t="shared" si="3"/>
        <v>63079.709680000007</v>
      </c>
      <c r="O10" s="18"/>
      <c r="P10" s="11">
        <f t="shared" si="4"/>
        <v>0</v>
      </c>
      <c r="Q10" s="19">
        <f>IF(MID(E10,1,3)="INC","INCLUIDO",IF(MID(G10,1,3)="INC","INCLUIDO",IF(MID(I10,1,3)="INC","INCLUIDO",IF(MID(K10,1,3)="INC","INCLUIDO",IF(MID(O10,1,3)="INC","INCLUIDO",IF(MID(M10,1,3)="INC","INCLUIDO",(MIN(E10,G10,I10,K10,O10,M10))))))))</f>
        <v>2.4700000000000002</v>
      </c>
      <c r="R10" s="11">
        <f t="shared" ref="R10:R59" si="5">IF(MID(Q10,1,3)="inc",0,$B10*Q10)</f>
        <v>63079.709680000007</v>
      </c>
      <c r="S10" s="20"/>
      <c r="T10" s="21">
        <v>1.9843033962168657</v>
      </c>
      <c r="U10" s="22">
        <f>+B10*T10</f>
        <v>50675.822732954613</v>
      </c>
      <c r="V10" s="2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24" customFormat="1" ht="72" x14ac:dyDescent="0.35">
      <c r="A11" s="69" t="s">
        <v>51</v>
      </c>
      <c r="B11" s="68">
        <v>9907.2270000000008</v>
      </c>
      <c r="C11" s="64" t="s">
        <v>52</v>
      </c>
      <c r="D11" s="61"/>
      <c r="E11" s="17">
        <v>2.4700000000000002</v>
      </c>
      <c r="F11" s="11">
        <f t="shared" ref="F11:F59" si="6">IF(MID(E11,1,3)="inc",0,$B11*E11)</f>
        <v>24470.850690000003</v>
      </c>
      <c r="G11" s="17">
        <v>2.95</v>
      </c>
      <c r="H11" s="11">
        <f t="shared" si="0"/>
        <v>29226.319650000005</v>
      </c>
      <c r="I11" s="17">
        <v>3</v>
      </c>
      <c r="J11" s="11">
        <f t="shared" si="1"/>
        <v>29721.681000000004</v>
      </c>
      <c r="K11" s="18">
        <v>3.6738</v>
      </c>
      <c r="L11" s="11">
        <f t="shared" si="2"/>
        <v>36397.170552600001</v>
      </c>
      <c r="M11" s="18">
        <v>2.4700000000000002</v>
      </c>
      <c r="N11" s="11">
        <f t="shared" si="3"/>
        <v>24470.850690000003</v>
      </c>
      <c r="O11" s="18"/>
      <c r="P11" s="11">
        <f t="shared" si="4"/>
        <v>0</v>
      </c>
      <c r="Q11" s="19">
        <f t="shared" ref="Q11:Q59" si="7">IF(MID(E11,1,3)="INC","INCLUIDO",IF(MID(G11,1,3)="INC","INCLUIDO",IF(MID(I11,1,3)="INC","INCLUIDO",IF(MID(K11,1,3)="INC","INCLUIDO",IF(MID(O11,1,3)="INC","INCLUIDO",IF(MID(M11,1,3)="INC","INCLUIDO",(MIN(E11,G11,I11,K11,O11,M11))))))))</f>
        <v>2.4700000000000002</v>
      </c>
      <c r="R11" s="11">
        <f t="shared" si="5"/>
        <v>24470.850690000003</v>
      </c>
      <c r="S11" s="20"/>
      <c r="T11" s="21">
        <v>2.0083070663323923</v>
      </c>
      <c r="U11" s="22">
        <f t="shared" ref="U11:U14" si="8">+B11*T11</f>
        <v>19896.75399185907</v>
      </c>
      <c r="V11" s="2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24" customFormat="1" ht="324" customHeight="1" x14ac:dyDescent="0.35">
      <c r="A12" s="69" t="s">
        <v>58</v>
      </c>
      <c r="B12" s="68">
        <v>748.9</v>
      </c>
      <c r="C12" s="64" t="s">
        <v>57</v>
      </c>
      <c r="D12" s="61" t="s">
        <v>73</v>
      </c>
      <c r="E12" s="17">
        <f>39.5</f>
        <v>39.5</v>
      </c>
      <c r="F12" s="11">
        <f t="shared" si="6"/>
        <v>29581.55</v>
      </c>
      <c r="G12" s="17">
        <f>58</f>
        <v>58</v>
      </c>
      <c r="H12" s="11">
        <f>IF(MID(G12,1,3)="inc",0,$B12*G12)</f>
        <v>43436.2</v>
      </c>
      <c r="I12" s="17">
        <f>26</f>
        <v>26</v>
      </c>
      <c r="J12" s="11">
        <f t="shared" si="1"/>
        <v>19471.399999999998</v>
      </c>
      <c r="K12" s="17">
        <f>67.752</f>
        <v>67.751999999999995</v>
      </c>
      <c r="L12" s="11">
        <f t="shared" si="2"/>
        <v>50739.472799999996</v>
      </c>
      <c r="M12" s="17">
        <f>39.5</f>
        <v>39.5</v>
      </c>
      <c r="N12" s="11">
        <f t="shared" si="3"/>
        <v>29581.55</v>
      </c>
      <c r="O12" s="18"/>
      <c r="P12" s="11">
        <f t="shared" si="4"/>
        <v>0</v>
      </c>
      <c r="Q12" s="19">
        <f t="shared" si="7"/>
        <v>26</v>
      </c>
      <c r="R12" s="11">
        <f t="shared" si="5"/>
        <v>19471.399999999998</v>
      </c>
      <c r="S12" s="20"/>
      <c r="T12" s="21">
        <v>55.096424138505398</v>
      </c>
      <c r="U12" s="22">
        <f t="shared" si="8"/>
        <v>41261.712037326688</v>
      </c>
      <c r="V12" s="2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24" customFormat="1" ht="54" x14ac:dyDescent="0.35">
      <c r="A13" s="69" t="s">
        <v>53</v>
      </c>
      <c r="B13" s="68">
        <v>516</v>
      </c>
      <c r="C13" s="64" t="s">
        <v>54</v>
      </c>
      <c r="D13" s="61"/>
      <c r="E13" s="17">
        <v>19.3</v>
      </c>
      <c r="F13" s="11">
        <f t="shared" si="6"/>
        <v>9958.8000000000011</v>
      </c>
      <c r="G13" s="17">
        <v>6.31</v>
      </c>
      <c r="H13" s="11">
        <f t="shared" si="0"/>
        <v>3255.9599999999996</v>
      </c>
      <c r="I13" s="17">
        <v>22</v>
      </c>
      <c r="J13" s="11">
        <f t="shared" si="1"/>
        <v>11352</v>
      </c>
      <c r="K13" s="162">
        <v>19.3</v>
      </c>
      <c r="L13" s="163">
        <f t="shared" si="2"/>
        <v>9958.8000000000011</v>
      </c>
      <c r="M13" s="18">
        <v>19.3</v>
      </c>
      <c r="N13" s="11">
        <f t="shared" si="3"/>
        <v>9958.8000000000011</v>
      </c>
      <c r="O13" s="18"/>
      <c r="P13" s="11">
        <f t="shared" si="4"/>
        <v>0</v>
      </c>
      <c r="Q13" s="19">
        <f>IF(MID(E13,1,3)="INC","INCLUIDO",IF(MID(G13,1,3)="INC","INCLUIDO",IF(MID(I13,1,3)="INC","INCLUIDO",IF(MID(K13,1,3)="INC","INCLUIDO",IF(MID(O13,1,3)="INC","INCLUIDO",IF(MID(M13,1,3)="INC","INCLUIDO",(MIN(E13,G13,I13,K13,O13,M13))))))))</f>
        <v>6.31</v>
      </c>
      <c r="R13" s="11">
        <f t="shared" si="5"/>
        <v>3255.9599999999996</v>
      </c>
      <c r="S13" s="20"/>
      <c r="T13" s="21">
        <v>15.474366001142817</v>
      </c>
      <c r="U13" s="22">
        <f t="shared" si="8"/>
        <v>7984.7728565896941</v>
      </c>
      <c r="V13" s="23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24" customFormat="1" ht="409.2" customHeight="1" x14ac:dyDescent="0.35">
      <c r="A14" s="69" t="s">
        <v>53</v>
      </c>
      <c r="B14" s="68">
        <v>2.4</v>
      </c>
      <c r="C14" s="64" t="s">
        <v>59</v>
      </c>
      <c r="D14" s="61" t="s">
        <v>63</v>
      </c>
      <c r="E14" s="17">
        <f>17630/B14</f>
        <v>7345.8333333333339</v>
      </c>
      <c r="F14" s="11">
        <f t="shared" si="6"/>
        <v>17630</v>
      </c>
      <c r="G14" s="17">
        <v>13804.466</v>
      </c>
      <c r="H14" s="11">
        <f t="shared" si="0"/>
        <v>33130.718399999998</v>
      </c>
      <c r="I14" s="17">
        <v>14108.429099999999</v>
      </c>
      <c r="J14" s="11">
        <f t="shared" si="1"/>
        <v>33860.22984</v>
      </c>
      <c r="K14" s="164">
        <v>7345.83</v>
      </c>
      <c r="L14" s="163">
        <f t="shared" si="2"/>
        <v>17629.991999999998</v>
      </c>
      <c r="M14" s="17">
        <v>7345.8333333333339</v>
      </c>
      <c r="N14" s="11">
        <f t="shared" si="3"/>
        <v>17630</v>
      </c>
      <c r="O14" s="18"/>
      <c r="P14" s="11">
        <f t="shared" si="4"/>
        <v>0</v>
      </c>
      <c r="Q14" s="19">
        <f t="shared" si="7"/>
        <v>7345.83</v>
      </c>
      <c r="R14" s="11">
        <f t="shared" si="5"/>
        <v>17629.991999999998</v>
      </c>
      <c r="S14" s="20"/>
      <c r="T14" s="21">
        <v>5375.4618979047464</v>
      </c>
      <c r="U14" s="22">
        <f t="shared" si="8"/>
        <v>12901.108554971392</v>
      </c>
      <c r="V14" s="23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71" customFormat="1" x14ac:dyDescent="0.35">
      <c r="A15" s="158" t="s">
        <v>53</v>
      </c>
      <c r="B15" s="159">
        <v>1</v>
      </c>
      <c r="C15" s="160" t="s">
        <v>70</v>
      </c>
      <c r="D15" s="161"/>
      <c r="E15" s="162"/>
      <c r="F15" s="163">
        <f t="shared" si="6"/>
        <v>0</v>
      </c>
      <c r="G15" s="162"/>
      <c r="H15" s="163">
        <f t="shared" si="0"/>
        <v>0</v>
      </c>
      <c r="I15" s="162"/>
      <c r="J15" s="163">
        <f t="shared" si="1"/>
        <v>0</v>
      </c>
      <c r="K15" s="164"/>
      <c r="L15" s="163">
        <f t="shared" si="2"/>
        <v>0</v>
      </c>
      <c r="M15" s="164">
        <v>-6734</v>
      </c>
      <c r="N15" s="163">
        <f t="shared" si="3"/>
        <v>-6734</v>
      </c>
      <c r="O15" s="164"/>
      <c r="P15" s="163">
        <f t="shared" si="4"/>
        <v>0</v>
      </c>
      <c r="Q15" s="165">
        <f t="shared" si="7"/>
        <v>-6734</v>
      </c>
      <c r="R15" s="163">
        <f t="shared" si="5"/>
        <v>-6734</v>
      </c>
      <c r="S15" s="166"/>
      <c r="T15" s="167"/>
      <c r="U15" s="168"/>
      <c r="V15" s="169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</row>
    <row r="16" spans="1:39" s="24" customFormat="1" x14ac:dyDescent="0.35">
      <c r="A16" s="69"/>
      <c r="B16" s="68"/>
      <c r="C16" s="64"/>
      <c r="D16" s="61"/>
      <c r="E16" s="17"/>
      <c r="F16" s="11">
        <f t="shared" si="6"/>
        <v>0</v>
      </c>
      <c r="G16" s="17"/>
      <c r="H16" s="11">
        <f t="shared" si="0"/>
        <v>0</v>
      </c>
      <c r="I16" s="17"/>
      <c r="J16" s="11">
        <f t="shared" si="1"/>
        <v>0</v>
      </c>
      <c r="K16" s="18"/>
      <c r="L16" s="11">
        <f t="shared" si="2"/>
        <v>0</v>
      </c>
      <c r="M16" s="18"/>
      <c r="N16" s="11">
        <f t="shared" si="3"/>
        <v>0</v>
      </c>
      <c r="O16" s="18"/>
      <c r="P16" s="11">
        <f t="shared" si="4"/>
        <v>0</v>
      </c>
      <c r="Q16" s="19">
        <f t="shared" si="7"/>
        <v>0</v>
      </c>
      <c r="R16" s="11">
        <f t="shared" si="5"/>
        <v>0</v>
      </c>
      <c r="S16" s="20"/>
      <c r="T16" s="21"/>
      <c r="U16" s="22"/>
      <c r="V16" s="2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24" customFormat="1" x14ac:dyDescent="0.35">
      <c r="A17" s="69"/>
      <c r="B17" s="68"/>
      <c r="C17" s="64"/>
      <c r="D17" s="61"/>
      <c r="E17" s="17"/>
      <c r="F17" s="11">
        <f t="shared" si="6"/>
        <v>0</v>
      </c>
      <c r="G17" s="17"/>
      <c r="H17" s="11">
        <f t="shared" si="0"/>
        <v>0</v>
      </c>
      <c r="I17" s="17"/>
      <c r="J17" s="11">
        <f t="shared" si="1"/>
        <v>0</v>
      </c>
      <c r="K17" s="18"/>
      <c r="L17" s="11">
        <f t="shared" si="2"/>
        <v>0</v>
      </c>
      <c r="M17" s="18"/>
      <c r="N17" s="11">
        <f t="shared" si="3"/>
        <v>0</v>
      </c>
      <c r="O17" s="18"/>
      <c r="P17" s="11">
        <f t="shared" si="4"/>
        <v>0</v>
      </c>
      <c r="Q17" s="19">
        <f t="shared" si="7"/>
        <v>0</v>
      </c>
      <c r="R17" s="11">
        <f t="shared" si="5"/>
        <v>0</v>
      </c>
      <c r="S17" s="20"/>
      <c r="T17" s="21"/>
      <c r="U17" s="22"/>
      <c r="V17" s="2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24" customFormat="1" x14ac:dyDescent="0.35">
      <c r="A18" s="69"/>
      <c r="B18" s="68"/>
      <c r="C18" s="64"/>
      <c r="D18" s="61"/>
      <c r="E18" s="17"/>
      <c r="F18" s="11">
        <f t="shared" si="6"/>
        <v>0</v>
      </c>
      <c r="G18" s="17"/>
      <c r="H18" s="11">
        <f t="shared" si="0"/>
        <v>0</v>
      </c>
      <c r="I18" s="17"/>
      <c r="J18" s="11">
        <f t="shared" si="1"/>
        <v>0</v>
      </c>
      <c r="K18" s="18"/>
      <c r="L18" s="11">
        <f t="shared" si="2"/>
        <v>0</v>
      </c>
      <c r="M18" s="18"/>
      <c r="N18" s="11">
        <f t="shared" si="3"/>
        <v>0</v>
      </c>
      <c r="O18" s="18"/>
      <c r="P18" s="11">
        <f t="shared" si="4"/>
        <v>0</v>
      </c>
      <c r="Q18" s="19">
        <f t="shared" si="7"/>
        <v>0</v>
      </c>
      <c r="R18" s="11">
        <f t="shared" si="5"/>
        <v>0</v>
      </c>
      <c r="S18" s="20"/>
      <c r="T18" s="21"/>
      <c r="U18" s="22"/>
      <c r="V18" s="23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24" customFormat="1" x14ac:dyDescent="0.35">
      <c r="A19" s="69"/>
      <c r="B19" s="68"/>
      <c r="C19" s="64"/>
      <c r="D19" s="61"/>
      <c r="E19" s="17"/>
      <c r="F19" s="11">
        <f t="shared" si="6"/>
        <v>0</v>
      </c>
      <c r="G19" s="17"/>
      <c r="H19" s="11">
        <f t="shared" si="0"/>
        <v>0</v>
      </c>
      <c r="I19" s="17"/>
      <c r="J19" s="11">
        <f t="shared" si="1"/>
        <v>0</v>
      </c>
      <c r="K19" s="18"/>
      <c r="L19" s="11">
        <f t="shared" si="2"/>
        <v>0</v>
      </c>
      <c r="M19" s="18"/>
      <c r="N19" s="11">
        <f t="shared" si="3"/>
        <v>0</v>
      </c>
      <c r="O19" s="18"/>
      <c r="P19" s="11">
        <f t="shared" si="4"/>
        <v>0</v>
      </c>
      <c r="Q19" s="19">
        <f t="shared" si="7"/>
        <v>0</v>
      </c>
      <c r="R19" s="11">
        <f t="shared" si="5"/>
        <v>0</v>
      </c>
      <c r="S19" s="20"/>
      <c r="T19" s="21"/>
      <c r="U19" s="22"/>
      <c r="V19" s="2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24" customFormat="1" x14ac:dyDescent="0.35">
      <c r="A20" s="69"/>
      <c r="B20" s="68"/>
      <c r="C20" s="64"/>
      <c r="D20" s="61"/>
      <c r="E20" s="17"/>
      <c r="F20" s="11">
        <f t="shared" si="6"/>
        <v>0</v>
      </c>
      <c r="G20" s="17"/>
      <c r="H20" s="11">
        <f t="shared" si="0"/>
        <v>0</v>
      </c>
      <c r="I20" s="17"/>
      <c r="J20" s="11">
        <f t="shared" si="1"/>
        <v>0</v>
      </c>
      <c r="K20" s="18"/>
      <c r="L20" s="11">
        <f t="shared" si="2"/>
        <v>0</v>
      </c>
      <c r="M20" s="18"/>
      <c r="N20" s="11">
        <f t="shared" si="3"/>
        <v>0</v>
      </c>
      <c r="O20" s="18"/>
      <c r="P20" s="11">
        <f t="shared" si="4"/>
        <v>0</v>
      </c>
      <c r="Q20" s="19">
        <f t="shared" si="7"/>
        <v>0</v>
      </c>
      <c r="R20" s="11">
        <f t="shared" si="5"/>
        <v>0</v>
      </c>
      <c r="S20" s="20"/>
      <c r="T20" s="21"/>
      <c r="U20" s="22"/>
      <c r="V20" s="2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24" customFormat="1" x14ac:dyDescent="0.35">
      <c r="A21" s="69"/>
      <c r="B21" s="68"/>
      <c r="C21" s="64"/>
      <c r="D21" s="61"/>
      <c r="E21" s="17"/>
      <c r="F21" s="11">
        <f t="shared" si="6"/>
        <v>0</v>
      </c>
      <c r="G21" s="17"/>
      <c r="H21" s="11">
        <f t="shared" si="0"/>
        <v>0</v>
      </c>
      <c r="I21" s="17"/>
      <c r="J21" s="11">
        <f t="shared" si="1"/>
        <v>0</v>
      </c>
      <c r="K21" s="18"/>
      <c r="L21" s="11">
        <f t="shared" si="2"/>
        <v>0</v>
      </c>
      <c r="M21" s="18"/>
      <c r="N21" s="11">
        <f t="shared" si="3"/>
        <v>0</v>
      </c>
      <c r="O21" s="18"/>
      <c r="P21" s="11">
        <f t="shared" si="4"/>
        <v>0</v>
      </c>
      <c r="Q21" s="19">
        <f t="shared" si="7"/>
        <v>0</v>
      </c>
      <c r="R21" s="11">
        <f t="shared" si="5"/>
        <v>0</v>
      </c>
      <c r="S21" s="20"/>
      <c r="T21" s="21"/>
      <c r="U21" s="22"/>
      <c r="V21" s="2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24" customFormat="1" x14ac:dyDescent="0.35">
      <c r="A22" s="69"/>
      <c r="B22" s="68"/>
      <c r="C22" s="64"/>
      <c r="D22" s="61"/>
      <c r="E22" s="17"/>
      <c r="F22" s="11">
        <f t="shared" si="6"/>
        <v>0</v>
      </c>
      <c r="G22" s="17"/>
      <c r="H22" s="11">
        <f t="shared" si="0"/>
        <v>0</v>
      </c>
      <c r="I22" s="17"/>
      <c r="J22" s="11">
        <f t="shared" si="1"/>
        <v>0</v>
      </c>
      <c r="K22" s="18"/>
      <c r="L22" s="11">
        <f t="shared" si="2"/>
        <v>0</v>
      </c>
      <c r="M22" s="18"/>
      <c r="N22" s="11">
        <f t="shared" si="3"/>
        <v>0</v>
      </c>
      <c r="O22" s="18"/>
      <c r="P22" s="11">
        <f t="shared" si="4"/>
        <v>0</v>
      </c>
      <c r="Q22" s="19">
        <f t="shared" si="7"/>
        <v>0</v>
      </c>
      <c r="R22" s="11">
        <f t="shared" si="5"/>
        <v>0</v>
      </c>
      <c r="S22" s="20"/>
      <c r="T22" s="21"/>
      <c r="U22" s="22"/>
      <c r="V22" s="2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24" customFormat="1" x14ac:dyDescent="0.35">
      <c r="A23" s="69"/>
      <c r="B23" s="68"/>
      <c r="C23" s="64"/>
      <c r="D23" s="61"/>
      <c r="E23" s="17"/>
      <c r="F23" s="11">
        <f t="shared" si="6"/>
        <v>0</v>
      </c>
      <c r="G23" s="17"/>
      <c r="H23" s="11">
        <f t="shared" si="0"/>
        <v>0</v>
      </c>
      <c r="I23" s="17"/>
      <c r="J23" s="11">
        <f t="shared" si="1"/>
        <v>0</v>
      </c>
      <c r="K23" s="18"/>
      <c r="L23" s="11">
        <f t="shared" si="2"/>
        <v>0</v>
      </c>
      <c r="M23" s="18"/>
      <c r="N23" s="11">
        <f t="shared" si="3"/>
        <v>0</v>
      </c>
      <c r="O23" s="18"/>
      <c r="P23" s="11">
        <f t="shared" si="4"/>
        <v>0</v>
      </c>
      <c r="Q23" s="19">
        <f t="shared" si="7"/>
        <v>0</v>
      </c>
      <c r="R23" s="11">
        <f t="shared" si="5"/>
        <v>0</v>
      </c>
      <c r="S23" s="20"/>
      <c r="T23" s="21"/>
      <c r="U23" s="22"/>
      <c r="V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24" customFormat="1" x14ac:dyDescent="0.35">
      <c r="A24" s="69"/>
      <c r="B24" s="68"/>
      <c r="C24" s="64"/>
      <c r="D24" s="61"/>
      <c r="E24" s="17"/>
      <c r="F24" s="11">
        <f t="shared" si="6"/>
        <v>0</v>
      </c>
      <c r="G24" s="17"/>
      <c r="H24" s="11">
        <f t="shared" si="0"/>
        <v>0</v>
      </c>
      <c r="I24" s="17"/>
      <c r="J24" s="11">
        <f t="shared" si="1"/>
        <v>0</v>
      </c>
      <c r="K24" s="18"/>
      <c r="L24" s="11">
        <f t="shared" si="2"/>
        <v>0</v>
      </c>
      <c r="M24" s="18"/>
      <c r="N24" s="11">
        <f t="shared" si="3"/>
        <v>0</v>
      </c>
      <c r="O24" s="18"/>
      <c r="P24" s="11">
        <f t="shared" si="4"/>
        <v>0</v>
      </c>
      <c r="Q24" s="19">
        <f t="shared" si="7"/>
        <v>0</v>
      </c>
      <c r="R24" s="11">
        <f t="shared" si="5"/>
        <v>0</v>
      </c>
      <c r="S24" s="20"/>
      <c r="T24" s="21"/>
      <c r="U24" s="22"/>
      <c r="V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24" customFormat="1" x14ac:dyDescent="0.35">
      <c r="A25" s="69"/>
      <c r="B25" s="68"/>
      <c r="C25" s="64"/>
      <c r="D25" s="61"/>
      <c r="E25" s="17"/>
      <c r="F25" s="11">
        <f t="shared" si="6"/>
        <v>0</v>
      </c>
      <c r="G25" s="17"/>
      <c r="H25" s="11">
        <f t="shared" si="0"/>
        <v>0</v>
      </c>
      <c r="I25" s="17"/>
      <c r="J25" s="11">
        <f t="shared" si="1"/>
        <v>0</v>
      </c>
      <c r="K25" s="18"/>
      <c r="L25" s="11">
        <f t="shared" si="2"/>
        <v>0</v>
      </c>
      <c r="M25" s="18"/>
      <c r="N25" s="11">
        <f t="shared" si="3"/>
        <v>0</v>
      </c>
      <c r="O25" s="18"/>
      <c r="P25" s="11">
        <f t="shared" si="4"/>
        <v>0</v>
      </c>
      <c r="Q25" s="19">
        <f t="shared" si="7"/>
        <v>0</v>
      </c>
      <c r="R25" s="11">
        <f t="shared" si="5"/>
        <v>0</v>
      </c>
      <c r="S25" s="20"/>
      <c r="T25" s="21"/>
      <c r="U25" s="22"/>
      <c r="V25" s="2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24" customFormat="1" x14ac:dyDescent="0.35">
      <c r="A26" s="69"/>
      <c r="B26" s="68"/>
      <c r="C26" s="64"/>
      <c r="D26" s="61"/>
      <c r="E26" s="17"/>
      <c r="F26" s="11">
        <f t="shared" si="6"/>
        <v>0</v>
      </c>
      <c r="G26" s="17"/>
      <c r="H26" s="11">
        <f t="shared" si="0"/>
        <v>0</v>
      </c>
      <c r="I26" s="17"/>
      <c r="J26" s="11">
        <f t="shared" si="1"/>
        <v>0</v>
      </c>
      <c r="K26" s="18"/>
      <c r="L26" s="11">
        <f t="shared" si="2"/>
        <v>0</v>
      </c>
      <c r="M26" s="18"/>
      <c r="N26" s="11">
        <f t="shared" si="3"/>
        <v>0</v>
      </c>
      <c r="O26" s="18"/>
      <c r="P26" s="11">
        <f t="shared" si="4"/>
        <v>0</v>
      </c>
      <c r="Q26" s="19">
        <f t="shared" si="7"/>
        <v>0</v>
      </c>
      <c r="R26" s="11">
        <f t="shared" si="5"/>
        <v>0</v>
      </c>
      <c r="S26" s="20"/>
      <c r="T26" s="21"/>
      <c r="U26" s="22"/>
      <c r="V26" s="2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24" customFormat="1" x14ac:dyDescent="0.35">
      <c r="A27" s="69"/>
      <c r="B27" s="68"/>
      <c r="C27" s="64"/>
      <c r="D27" s="61"/>
      <c r="E27" s="17"/>
      <c r="F27" s="11">
        <f t="shared" si="6"/>
        <v>0</v>
      </c>
      <c r="G27" s="17"/>
      <c r="H27" s="11">
        <f t="shared" si="0"/>
        <v>0</v>
      </c>
      <c r="I27" s="17"/>
      <c r="J27" s="11">
        <f t="shared" si="1"/>
        <v>0</v>
      </c>
      <c r="K27" s="18"/>
      <c r="L27" s="11">
        <f t="shared" si="2"/>
        <v>0</v>
      </c>
      <c r="M27" s="18"/>
      <c r="N27" s="11">
        <f t="shared" si="3"/>
        <v>0</v>
      </c>
      <c r="O27" s="18"/>
      <c r="P27" s="11">
        <f t="shared" si="4"/>
        <v>0</v>
      </c>
      <c r="Q27" s="19">
        <f t="shared" si="7"/>
        <v>0</v>
      </c>
      <c r="R27" s="11">
        <f t="shared" si="5"/>
        <v>0</v>
      </c>
      <c r="S27" s="20"/>
      <c r="T27" s="21"/>
      <c r="U27" s="22"/>
      <c r="V27" s="2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24" customFormat="1" x14ac:dyDescent="0.35">
      <c r="A28" s="69"/>
      <c r="B28" s="68"/>
      <c r="C28" s="64"/>
      <c r="D28" s="61"/>
      <c r="E28" s="17"/>
      <c r="F28" s="11">
        <f t="shared" si="6"/>
        <v>0</v>
      </c>
      <c r="G28" s="17"/>
      <c r="H28" s="11">
        <f t="shared" si="0"/>
        <v>0</v>
      </c>
      <c r="I28" s="17"/>
      <c r="J28" s="11">
        <f t="shared" si="1"/>
        <v>0</v>
      </c>
      <c r="K28" s="18"/>
      <c r="L28" s="11">
        <f t="shared" si="2"/>
        <v>0</v>
      </c>
      <c r="M28" s="18"/>
      <c r="N28" s="11">
        <f t="shared" si="3"/>
        <v>0</v>
      </c>
      <c r="O28" s="18"/>
      <c r="P28" s="11">
        <f t="shared" si="4"/>
        <v>0</v>
      </c>
      <c r="Q28" s="19">
        <f t="shared" si="7"/>
        <v>0</v>
      </c>
      <c r="R28" s="11">
        <f t="shared" si="5"/>
        <v>0</v>
      </c>
      <c r="S28" s="20"/>
      <c r="T28" s="21"/>
      <c r="U28" s="22"/>
      <c r="V28" s="2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24" customFormat="1" x14ac:dyDescent="0.35">
      <c r="A29" s="69"/>
      <c r="B29" s="68"/>
      <c r="C29" s="64"/>
      <c r="D29" s="61"/>
      <c r="E29" s="17"/>
      <c r="F29" s="11">
        <f t="shared" si="6"/>
        <v>0</v>
      </c>
      <c r="G29" s="17"/>
      <c r="H29" s="11">
        <f t="shared" si="0"/>
        <v>0</v>
      </c>
      <c r="I29" s="17"/>
      <c r="J29" s="11">
        <f t="shared" si="1"/>
        <v>0</v>
      </c>
      <c r="K29" s="18"/>
      <c r="L29" s="11">
        <f t="shared" si="2"/>
        <v>0</v>
      </c>
      <c r="M29" s="18"/>
      <c r="N29" s="11">
        <f t="shared" si="3"/>
        <v>0</v>
      </c>
      <c r="O29" s="18"/>
      <c r="P29" s="11">
        <f t="shared" si="4"/>
        <v>0</v>
      </c>
      <c r="Q29" s="19">
        <f t="shared" si="7"/>
        <v>0</v>
      </c>
      <c r="R29" s="11">
        <f t="shared" si="5"/>
        <v>0</v>
      </c>
      <c r="S29" s="20"/>
      <c r="T29" s="21"/>
      <c r="U29" s="22"/>
      <c r="V29" s="2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24" customFormat="1" x14ac:dyDescent="0.35">
      <c r="A30" s="69"/>
      <c r="B30" s="68"/>
      <c r="C30" s="64"/>
      <c r="D30" s="61"/>
      <c r="E30" s="17"/>
      <c r="F30" s="11">
        <f t="shared" si="6"/>
        <v>0</v>
      </c>
      <c r="G30" s="17"/>
      <c r="H30" s="11">
        <f t="shared" si="0"/>
        <v>0</v>
      </c>
      <c r="I30" s="17"/>
      <c r="J30" s="11">
        <f t="shared" si="1"/>
        <v>0</v>
      </c>
      <c r="K30" s="18"/>
      <c r="L30" s="11">
        <f t="shared" si="2"/>
        <v>0</v>
      </c>
      <c r="M30" s="18"/>
      <c r="N30" s="11">
        <f t="shared" si="3"/>
        <v>0</v>
      </c>
      <c r="O30" s="18"/>
      <c r="P30" s="11">
        <f t="shared" si="4"/>
        <v>0</v>
      </c>
      <c r="Q30" s="19">
        <f t="shared" si="7"/>
        <v>0</v>
      </c>
      <c r="R30" s="11">
        <f t="shared" si="5"/>
        <v>0</v>
      </c>
      <c r="S30" s="20"/>
      <c r="T30" s="21"/>
      <c r="U30" s="22"/>
      <c r="V30" s="2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24" customFormat="1" x14ac:dyDescent="0.35">
      <c r="A31" s="69"/>
      <c r="B31" s="68"/>
      <c r="C31" s="64"/>
      <c r="D31" s="61"/>
      <c r="E31" s="17"/>
      <c r="F31" s="11">
        <f t="shared" si="6"/>
        <v>0</v>
      </c>
      <c r="G31" s="17"/>
      <c r="H31" s="11">
        <f t="shared" si="0"/>
        <v>0</v>
      </c>
      <c r="I31" s="17"/>
      <c r="J31" s="11">
        <f t="shared" si="1"/>
        <v>0</v>
      </c>
      <c r="K31" s="18"/>
      <c r="L31" s="11">
        <f t="shared" si="2"/>
        <v>0</v>
      </c>
      <c r="M31" s="18"/>
      <c r="N31" s="11">
        <f t="shared" si="3"/>
        <v>0</v>
      </c>
      <c r="O31" s="18"/>
      <c r="P31" s="11">
        <f t="shared" si="4"/>
        <v>0</v>
      </c>
      <c r="Q31" s="19">
        <f t="shared" si="7"/>
        <v>0</v>
      </c>
      <c r="R31" s="11">
        <f t="shared" si="5"/>
        <v>0</v>
      </c>
      <c r="S31" s="20"/>
      <c r="T31" s="21"/>
      <c r="U31" s="22"/>
      <c r="V31" s="2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24" customFormat="1" x14ac:dyDescent="0.35">
      <c r="A32" s="69"/>
      <c r="B32" s="68"/>
      <c r="C32" s="64"/>
      <c r="D32" s="61"/>
      <c r="E32" s="17"/>
      <c r="F32" s="11">
        <f t="shared" si="6"/>
        <v>0</v>
      </c>
      <c r="G32" s="17"/>
      <c r="H32" s="11">
        <f t="shared" si="0"/>
        <v>0</v>
      </c>
      <c r="I32" s="17"/>
      <c r="J32" s="11">
        <f t="shared" si="1"/>
        <v>0</v>
      </c>
      <c r="K32" s="18"/>
      <c r="L32" s="11">
        <f t="shared" si="2"/>
        <v>0</v>
      </c>
      <c r="M32" s="18"/>
      <c r="N32" s="11">
        <f t="shared" si="3"/>
        <v>0</v>
      </c>
      <c r="O32" s="18"/>
      <c r="P32" s="11">
        <f t="shared" si="4"/>
        <v>0</v>
      </c>
      <c r="Q32" s="19">
        <f t="shared" si="7"/>
        <v>0</v>
      </c>
      <c r="R32" s="11">
        <f t="shared" si="5"/>
        <v>0</v>
      </c>
      <c r="S32" s="20"/>
      <c r="T32" s="21"/>
      <c r="U32" s="22"/>
      <c r="V32" s="2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24" customFormat="1" x14ac:dyDescent="0.35">
      <c r="A33" s="69"/>
      <c r="B33" s="68"/>
      <c r="C33" s="64"/>
      <c r="D33" s="61"/>
      <c r="E33" s="17"/>
      <c r="F33" s="11">
        <f t="shared" si="6"/>
        <v>0</v>
      </c>
      <c r="G33" s="17"/>
      <c r="H33" s="11">
        <f t="shared" si="0"/>
        <v>0</v>
      </c>
      <c r="I33" s="17"/>
      <c r="J33" s="11">
        <f t="shared" si="1"/>
        <v>0</v>
      </c>
      <c r="K33" s="18"/>
      <c r="L33" s="11">
        <f t="shared" si="2"/>
        <v>0</v>
      </c>
      <c r="M33" s="18"/>
      <c r="N33" s="11">
        <f t="shared" si="3"/>
        <v>0</v>
      </c>
      <c r="O33" s="18"/>
      <c r="P33" s="11">
        <f t="shared" si="4"/>
        <v>0</v>
      </c>
      <c r="Q33" s="19">
        <f t="shared" si="7"/>
        <v>0</v>
      </c>
      <c r="R33" s="11">
        <f t="shared" si="5"/>
        <v>0</v>
      </c>
      <c r="S33" s="20"/>
      <c r="T33" s="21"/>
      <c r="U33" s="22"/>
      <c r="V33" s="2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24" customFormat="1" x14ac:dyDescent="0.35">
      <c r="A34" s="69"/>
      <c r="B34" s="68"/>
      <c r="C34" s="64"/>
      <c r="D34" s="61"/>
      <c r="E34" s="17"/>
      <c r="F34" s="11">
        <f t="shared" si="6"/>
        <v>0</v>
      </c>
      <c r="G34" s="17"/>
      <c r="H34" s="11">
        <f t="shared" si="0"/>
        <v>0</v>
      </c>
      <c r="I34" s="17"/>
      <c r="J34" s="11">
        <f t="shared" si="1"/>
        <v>0</v>
      </c>
      <c r="K34" s="18"/>
      <c r="L34" s="11">
        <f t="shared" si="2"/>
        <v>0</v>
      </c>
      <c r="M34" s="18"/>
      <c r="N34" s="11">
        <f t="shared" si="3"/>
        <v>0</v>
      </c>
      <c r="O34" s="18"/>
      <c r="P34" s="11">
        <f t="shared" si="4"/>
        <v>0</v>
      </c>
      <c r="Q34" s="19">
        <f t="shared" si="7"/>
        <v>0</v>
      </c>
      <c r="R34" s="11">
        <f t="shared" si="5"/>
        <v>0</v>
      </c>
      <c r="S34" s="20"/>
      <c r="T34" s="21"/>
      <c r="U34" s="22"/>
      <c r="V34" s="2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24" customFormat="1" x14ac:dyDescent="0.35">
      <c r="A35" s="69"/>
      <c r="B35" s="68"/>
      <c r="C35" s="64"/>
      <c r="D35" s="61"/>
      <c r="E35" s="17"/>
      <c r="F35" s="11">
        <f t="shared" si="6"/>
        <v>0</v>
      </c>
      <c r="G35" s="18"/>
      <c r="H35" s="11">
        <f t="shared" ref="H35:H59" si="9">IF(MID(G35,1,3)="inc",0,$B35*G35)</f>
        <v>0</v>
      </c>
      <c r="I35" s="17"/>
      <c r="J35" s="11">
        <f t="shared" si="1"/>
        <v>0</v>
      </c>
      <c r="K35" s="18"/>
      <c r="L35" s="11">
        <f t="shared" si="2"/>
        <v>0</v>
      </c>
      <c r="M35" s="18"/>
      <c r="N35" s="11">
        <f t="shared" si="3"/>
        <v>0</v>
      </c>
      <c r="O35" s="18"/>
      <c r="P35" s="11">
        <f t="shared" si="4"/>
        <v>0</v>
      </c>
      <c r="Q35" s="19">
        <f t="shared" si="7"/>
        <v>0</v>
      </c>
      <c r="R35" s="11">
        <f t="shared" si="5"/>
        <v>0</v>
      </c>
      <c r="S35" s="20"/>
      <c r="T35" s="21"/>
      <c r="U35" s="22">
        <f>+B35*T35</f>
        <v>0</v>
      </c>
      <c r="V35" s="2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24" customFormat="1" x14ac:dyDescent="0.35">
      <c r="A36" s="69"/>
      <c r="B36" s="68"/>
      <c r="C36" s="64"/>
      <c r="D36" s="61"/>
      <c r="E36" s="18"/>
      <c r="F36" s="11">
        <f t="shared" si="6"/>
        <v>0</v>
      </c>
      <c r="G36" s="18"/>
      <c r="H36" s="11">
        <f t="shared" si="9"/>
        <v>0</v>
      </c>
      <c r="I36" s="18"/>
      <c r="J36" s="11">
        <f t="shared" si="1"/>
        <v>0</v>
      </c>
      <c r="K36" s="18"/>
      <c r="L36" s="11">
        <f t="shared" si="2"/>
        <v>0</v>
      </c>
      <c r="M36" s="18"/>
      <c r="N36" s="11">
        <f t="shared" si="3"/>
        <v>0</v>
      </c>
      <c r="O36" s="18"/>
      <c r="P36" s="11">
        <f t="shared" si="4"/>
        <v>0</v>
      </c>
      <c r="Q36" s="19">
        <f t="shared" si="7"/>
        <v>0</v>
      </c>
      <c r="R36" s="11">
        <f t="shared" si="5"/>
        <v>0</v>
      </c>
      <c r="S36" s="20"/>
      <c r="T36" s="21"/>
      <c r="U36" s="22">
        <f t="shared" ref="U36:U59" si="10">+B36*T36</f>
        <v>0</v>
      </c>
      <c r="V36" s="2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24" customFormat="1" x14ac:dyDescent="0.35">
      <c r="A37" s="69"/>
      <c r="B37" s="68"/>
      <c r="C37" s="64"/>
      <c r="D37" s="61"/>
      <c r="E37" s="18"/>
      <c r="F37" s="11">
        <f t="shared" si="6"/>
        <v>0</v>
      </c>
      <c r="G37" s="18"/>
      <c r="H37" s="11">
        <f t="shared" si="9"/>
        <v>0</v>
      </c>
      <c r="I37" s="18"/>
      <c r="J37" s="11">
        <f t="shared" si="1"/>
        <v>0</v>
      </c>
      <c r="K37" s="18"/>
      <c r="L37" s="11">
        <f t="shared" si="2"/>
        <v>0</v>
      </c>
      <c r="M37" s="18"/>
      <c r="N37" s="11">
        <f t="shared" si="3"/>
        <v>0</v>
      </c>
      <c r="O37" s="18"/>
      <c r="P37" s="11">
        <f t="shared" si="4"/>
        <v>0</v>
      </c>
      <c r="Q37" s="19">
        <f t="shared" si="7"/>
        <v>0</v>
      </c>
      <c r="R37" s="11">
        <f t="shared" si="5"/>
        <v>0</v>
      </c>
      <c r="S37" s="20"/>
      <c r="T37" s="21"/>
      <c r="U37" s="22"/>
      <c r="V37" s="23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24" customFormat="1" x14ac:dyDescent="0.35">
      <c r="A38" s="69"/>
      <c r="B38" s="68"/>
      <c r="C38" s="64"/>
      <c r="D38" s="61"/>
      <c r="E38" s="18"/>
      <c r="F38" s="11">
        <f t="shared" si="6"/>
        <v>0</v>
      </c>
      <c r="G38" s="18"/>
      <c r="H38" s="11">
        <f t="shared" si="9"/>
        <v>0</v>
      </c>
      <c r="I38" s="18"/>
      <c r="J38" s="11">
        <f t="shared" si="1"/>
        <v>0</v>
      </c>
      <c r="K38" s="18"/>
      <c r="L38" s="11">
        <f t="shared" si="2"/>
        <v>0</v>
      </c>
      <c r="M38" s="18"/>
      <c r="N38" s="11">
        <f t="shared" si="3"/>
        <v>0</v>
      </c>
      <c r="O38" s="18"/>
      <c r="P38" s="11">
        <f t="shared" si="4"/>
        <v>0</v>
      </c>
      <c r="Q38" s="19">
        <f t="shared" si="7"/>
        <v>0</v>
      </c>
      <c r="R38" s="11">
        <f t="shared" si="5"/>
        <v>0</v>
      </c>
      <c r="S38" s="20"/>
      <c r="T38" s="21"/>
      <c r="U38" s="22">
        <f t="shared" si="10"/>
        <v>0</v>
      </c>
      <c r="V38" s="2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24" customFormat="1" x14ac:dyDescent="0.35">
      <c r="A39" s="69"/>
      <c r="B39" s="68"/>
      <c r="C39" s="64"/>
      <c r="D39" s="61"/>
      <c r="E39" s="17"/>
      <c r="F39" s="11">
        <f t="shared" si="6"/>
        <v>0</v>
      </c>
      <c r="G39" s="18"/>
      <c r="H39" s="11">
        <f t="shared" si="9"/>
        <v>0</v>
      </c>
      <c r="I39" s="18"/>
      <c r="J39" s="11">
        <f t="shared" si="1"/>
        <v>0</v>
      </c>
      <c r="K39" s="18"/>
      <c r="L39" s="11">
        <f t="shared" si="2"/>
        <v>0</v>
      </c>
      <c r="M39" s="18"/>
      <c r="N39" s="11">
        <f t="shared" si="3"/>
        <v>0</v>
      </c>
      <c r="O39" s="18"/>
      <c r="P39" s="11">
        <f t="shared" si="4"/>
        <v>0</v>
      </c>
      <c r="Q39" s="19">
        <f t="shared" si="7"/>
        <v>0</v>
      </c>
      <c r="R39" s="11">
        <f t="shared" si="5"/>
        <v>0</v>
      </c>
      <c r="S39" s="20"/>
      <c r="T39" s="21"/>
      <c r="U39" s="22">
        <f t="shared" si="10"/>
        <v>0</v>
      </c>
      <c r="V39" s="23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24" customFormat="1" x14ac:dyDescent="0.35">
      <c r="A40" s="69"/>
      <c r="B40" s="68"/>
      <c r="C40" s="64"/>
      <c r="D40" s="61"/>
      <c r="E40" s="18"/>
      <c r="F40" s="11">
        <f t="shared" si="6"/>
        <v>0</v>
      </c>
      <c r="G40" s="18"/>
      <c r="H40" s="11">
        <f t="shared" si="9"/>
        <v>0</v>
      </c>
      <c r="I40" s="18"/>
      <c r="J40" s="11">
        <f t="shared" si="1"/>
        <v>0</v>
      </c>
      <c r="K40" s="18"/>
      <c r="L40" s="11">
        <f t="shared" si="2"/>
        <v>0</v>
      </c>
      <c r="M40" s="18"/>
      <c r="N40" s="11">
        <f t="shared" si="3"/>
        <v>0</v>
      </c>
      <c r="O40" s="18"/>
      <c r="P40" s="11">
        <f t="shared" si="4"/>
        <v>0</v>
      </c>
      <c r="Q40" s="19">
        <f t="shared" si="7"/>
        <v>0</v>
      </c>
      <c r="R40" s="11">
        <f t="shared" si="5"/>
        <v>0</v>
      </c>
      <c r="S40" s="20"/>
      <c r="T40" s="21"/>
      <c r="U40" s="22">
        <f t="shared" si="10"/>
        <v>0</v>
      </c>
      <c r="V40" s="23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24" customFormat="1" x14ac:dyDescent="0.35">
      <c r="A41" s="69"/>
      <c r="B41" s="68"/>
      <c r="C41" s="64"/>
      <c r="D41" s="61"/>
      <c r="E41" s="18"/>
      <c r="F41" s="11">
        <f t="shared" si="6"/>
        <v>0</v>
      </c>
      <c r="G41" s="18"/>
      <c r="H41" s="11">
        <f t="shared" si="9"/>
        <v>0</v>
      </c>
      <c r="I41" s="18"/>
      <c r="J41" s="11">
        <f t="shared" si="1"/>
        <v>0</v>
      </c>
      <c r="K41" s="18"/>
      <c r="L41" s="11">
        <f t="shared" si="2"/>
        <v>0</v>
      </c>
      <c r="M41" s="18"/>
      <c r="N41" s="11">
        <f t="shared" si="3"/>
        <v>0</v>
      </c>
      <c r="O41" s="18"/>
      <c r="P41" s="11">
        <f t="shared" si="4"/>
        <v>0</v>
      </c>
      <c r="Q41" s="19">
        <f t="shared" si="7"/>
        <v>0</v>
      </c>
      <c r="R41" s="11">
        <f t="shared" si="5"/>
        <v>0</v>
      </c>
      <c r="S41" s="20"/>
      <c r="T41" s="21"/>
      <c r="U41" s="22">
        <f t="shared" si="10"/>
        <v>0</v>
      </c>
      <c r="V41" s="2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24" customFormat="1" x14ac:dyDescent="0.35">
      <c r="A42" s="69"/>
      <c r="B42" s="68"/>
      <c r="C42" s="64"/>
      <c r="D42" s="62"/>
      <c r="E42" s="18"/>
      <c r="F42" s="11">
        <f t="shared" si="6"/>
        <v>0</v>
      </c>
      <c r="G42" s="25"/>
      <c r="H42" s="11">
        <f t="shared" si="9"/>
        <v>0</v>
      </c>
      <c r="I42" s="18"/>
      <c r="J42" s="11">
        <f t="shared" si="1"/>
        <v>0</v>
      </c>
      <c r="K42" s="18"/>
      <c r="L42" s="11">
        <f t="shared" si="2"/>
        <v>0</v>
      </c>
      <c r="M42" s="18"/>
      <c r="N42" s="11">
        <f t="shared" si="3"/>
        <v>0</v>
      </c>
      <c r="O42" s="18"/>
      <c r="P42" s="11">
        <f t="shared" si="4"/>
        <v>0</v>
      </c>
      <c r="Q42" s="19">
        <f t="shared" si="7"/>
        <v>0</v>
      </c>
      <c r="R42" s="11">
        <f t="shared" si="5"/>
        <v>0</v>
      </c>
      <c r="S42" s="20"/>
      <c r="T42" s="21"/>
      <c r="U42" s="22">
        <f t="shared" si="10"/>
        <v>0</v>
      </c>
      <c r="V42" s="23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24" customFormat="1" ht="20.100000000000001" customHeight="1" x14ac:dyDescent="0.35">
      <c r="A43" s="69"/>
      <c r="B43" s="68"/>
      <c r="C43" s="64"/>
      <c r="D43" s="62"/>
      <c r="E43" s="18"/>
      <c r="F43" s="11">
        <f t="shared" si="6"/>
        <v>0</v>
      </c>
      <c r="G43" s="18"/>
      <c r="H43" s="11">
        <f t="shared" si="9"/>
        <v>0</v>
      </c>
      <c r="I43" s="18"/>
      <c r="J43" s="11">
        <f t="shared" si="1"/>
        <v>0</v>
      </c>
      <c r="K43" s="18"/>
      <c r="L43" s="11">
        <f t="shared" si="2"/>
        <v>0</v>
      </c>
      <c r="M43" s="18"/>
      <c r="N43" s="11">
        <f t="shared" si="3"/>
        <v>0</v>
      </c>
      <c r="O43" s="18"/>
      <c r="P43" s="11">
        <f t="shared" si="4"/>
        <v>0</v>
      </c>
      <c r="Q43" s="19">
        <f t="shared" si="7"/>
        <v>0</v>
      </c>
      <c r="R43" s="11">
        <f t="shared" si="5"/>
        <v>0</v>
      </c>
      <c r="S43" s="20"/>
      <c r="T43" s="21"/>
      <c r="U43" s="22">
        <f t="shared" si="10"/>
        <v>0</v>
      </c>
      <c r="V43" s="23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24" customFormat="1" ht="20.100000000000001" customHeight="1" x14ac:dyDescent="0.35">
      <c r="A44" s="69"/>
      <c r="B44" s="68"/>
      <c r="C44" s="64"/>
      <c r="D44" s="62"/>
      <c r="E44" s="18"/>
      <c r="F44" s="11">
        <f t="shared" si="6"/>
        <v>0</v>
      </c>
      <c r="G44" s="18"/>
      <c r="H44" s="11">
        <f t="shared" si="9"/>
        <v>0</v>
      </c>
      <c r="I44" s="18"/>
      <c r="J44" s="11">
        <f t="shared" si="1"/>
        <v>0</v>
      </c>
      <c r="K44" s="18"/>
      <c r="L44" s="11">
        <f t="shared" si="2"/>
        <v>0</v>
      </c>
      <c r="M44" s="18"/>
      <c r="N44" s="11">
        <f t="shared" si="3"/>
        <v>0</v>
      </c>
      <c r="O44" s="18"/>
      <c r="P44" s="11">
        <f t="shared" si="4"/>
        <v>0</v>
      </c>
      <c r="Q44" s="19">
        <f t="shared" si="7"/>
        <v>0</v>
      </c>
      <c r="R44" s="11">
        <f t="shared" si="5"/>
        <v>0</v>
      </c>
      <c r="S44" s="20"/>
      <c r="T44" s="21"/>
      <c r="U44" s="22">
        <f t="shared" si="10"/>
        <v>0</v>
      </c>
      <c r="V44" s="2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24" customFormat="1" ht="20.100000000000001" customHeight="1" x14ac:dyDescent="0.35">
      <c r="A45" s="69"/>
      <c r="B45" s="68"/>
      <c r="C45" s="64"/>
      <c r="D45" s="62"/>
      <c r="E45" s="18"/>
      <c r="F45" s="11">
        <f t="shared" si="6"/>
        <v>0</v>
      </c>
      <c r="G45" s="18"/>
      <c r="H45" s="11">
        <f t="shared" si="9"/>
        <v>0</v>
      </c>
      <c r="I45" s="18"/>
      <c r="J45" s="11">
        <f t="shared" si="1"/>
        <v>0</v>
      </c>
      <c r="K45" s="18"/>
      <c r="L45" s="11">
        <f t="shared" si="2"/>
        <v>0</v>
      </c>
      <c r="M45" s="18"/>
      <c r="N45" s="11">
        <f t="shared" si="3"/>
        <v>0</v>
      </c>
      <c r="O45" s="18"/>
      <c r="P45" s="11">
        <f t="shared" si="4"/>
        <v>0</v>
      </c>
      <c r="Q45" s="19">
        <f t="shared" si="7"/>
        <v>0</v>
      </c>
      <c r="R45" s="11">
        <f t="shared" si="5"/>
        <v>0</v>
      </c>
      <c r="S45" s="20"/>
      <c r="T45" s="21"/>
      <c r="U45" s="22">
        <f t="shared" si="10"/>
        <v>0</v>
      </c>
      <c r="V45" s="23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24" customFormat="1" ht="20.100000000000001" customHeight="1" x14ac:dyDescent="0.35">
      <c r="A46" s="69"/>
      <c r="B46" s="68"/>
      <c r="C46" s="64"/>
      <c r="D46" s="62"/>
      <c r="E46" s="18"/>
      <c r="F46" s="11">
        <f t="shared" si="6"/>
        <v>0</v>
      </c>
      <c r="G46" s="18"/>
      <c r="H46" s="11">
        <f t="shared" si="9"/>
        <v>0</v>
      </c>
      <c r="I46" s="18"/>
      <c r="J46" s="11">
        <f t="shared" si="1"/>
        <v>0</v>
      </c>
      <c r="K46" s="18"/>
      <c r="L46" s="11">
        <f t="shared" si="2"/>
        <v>0</v>
      </c>
      <c r="M46" s="18"/>
      <c r="N46" s="11">
        <f t="shared" si="3"/>
        <v>0</v>
      </c>
      <c r="O46" s="18"/>
      <c r="P46" s="11">
        <f t="shared" si="4"/>
        <v>0</v>
      </c>
      <c r="Q46" s="19">
        <f t="shared" si="7"/>
        <v>0</v>
      </c>
      <c r="R46" s="11">
        <f t="shared" si="5"/>
        <v>0</v>
      </c>
      <c r="S46" s="20"/>
      <c r="T46" s="21"/>
      <c r="U46" s="22">
        <f t="shared" si="10"/>
        <v>0</v>
      </c>
      <c r="V46" s="23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24" customFormat="1" ht="20.100000000000001" customHeight="1" x14ac:dyDescent="0.35">
      <c r="A47" s="69"/>
      <c r="B47" s="68"/>
      <c r="C47" s="64"/>
      <c r="D47" s="62"/>
      <c r="E47" s="18"/>
      <c r="F47" s="11">
        <f t="shared" si="6"/>
        <v>0</v>
      </c>
      <c r="G47" s="18"/>
      <c r="H47" s="11">
        <f t="shared" si="9"/>
        <v>0</v>
      </c>
      <c r="I47" s="18"/>
      <c r="J47" s="11">
        <f t="shared" si="1"/>
        <v>0</v>
      </c>
      <c r="K47" s="18"/>
      <c r="L47" s="11">
        <f t="shared" si="2"/>
        <v>0</v>
      </c>
      <c r="M47" s="18"/>
      <c r="N47" s="11">
        <f t="shared" si="3"/>
        <v>0</v>
      </c>
      <c r="O47" s="18"/>
      <c r="P47" s="11">
        <f t="shared" si="4"/>
        <v>0</v>
      </c>
      <c r="Q47" s="19">
        <f t="shared" si="7"/>
        <v>0</v>
      </c>
      <c r="R47" s="11">
        <f t="shared" si="5"/>
        <v>0</v>
      </c>
      <c r="S47" s="20"/>
      <c r="T47" s="21"/>
      <c r="U47" s="22">
        <f t="shared" si="10"/>
        <v>0</v>
      </c>
      <c r="V47" s="23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24" customFormat="1" ht="20.100000000000001" customHeight="1" x14ac:dyDescent="0.35">
      <c r="A48" s="69"/>
      <c r="B48" s="68"/>
      <c r="C48" s="64"/>
      <c r="D48" s="62"/>
      <c r="E48" s="18"/>
      <c r="F48" s="11">
        <f t="shared" si="6"/>
        <v>0</v>
      </c>
      <c r="G48" s="18"/>
      <c r="H48" s="11">
        <f t="shared" si="9"/>
        <v>0</v>
      </c>
      <c r="I48" s="18"/>
      <c r="J48" s="11">
        <f t="shared" si="1"/>
        <v>0</v>
      </c>
      <c r="K48" s="18"/>
      <c r="L48" s="11">
        <f t="shared" si="2"/>
        <v>0</v>
      </c>
      <c r="M48" s="18"/>
      <c r="N48" s="11">
        <f t="shared" si="3"/>
        <v>0</v>
      </c>
      <c r="O48" s="18"/>
      <c r="P48" s="11">
        <f t="shared" si="4"/>
        <v>0</v>
      </c>
      <c r="Q48" s="19">
        <f t="shared" si="7"/>
        <v>0</v>
      </c>
      <c r="R48" s="11">
        <f t="shared" si="5"/>
        <v>0</v>
      </c>
      <c r="S48" s="20"/>
      <c r="T48" s="21"/>
      <c r="U48" s="22">
        <f t="shared" si="10"/>
        <v>0</v>
      </c>
      <c r="V48" s="23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24" customFormat="1" ht="20.100000000000001" customHeight="1" x14ac:dyDescent="0.35">
      <c r="A49" s="69"/>
      <c r="B49" s="68"/>
      <c r="C49" s="64"/>
      <c r="D49" s="62"/>
      <c r="E49" s="18"/>
      <c r="F49" s="11">
        <f t="shared" si="6"/>
        <v>0</v>
      </c>
      <c r="G49" s="18"/>
      <c r="H49" s="11">
        <f t="shared" si="9"/>
        <v>0</v>
      </c>
      <c r="I49" s="18"/>
      <c r="J49" s="11">
        <f t="shared" si="1"/>
        <v>0</v>
      </c>
      <c r="K49" s="18"/>
      <c r="L49" s="11">
        <f t="shared" si="2"/>
        <v>0</v>
      </c>
      <c r="M49" s="18"/>
      <c r="N49" s="11">
        <f t="shared" si="3"/>
        <v>0</v>
      </c>
      <c r="O49" s="18"/>
      <c r="P49" s="11">
        <f t="shared" si="4"/>
        <v>0</v>
      </c>
      <c r="Q49" s="19">
        <f t="shared" si="7"/>
        <v>0</v>
      </c>
      <c r="R49" s="11">
        <f t="shared" si="5"/>
        <v>0</v>
      </c>
      <c r="S49" s="20"/>
      <c r="T49" s="21"/>
      <c r="U49" s="22">
        <f t="shared" si="10"/>
        <v>0</v>
      </c>
      <c r="V49" s="2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24" customFormat="1" ht="20.100000000000001" customHeight="1" x14ac:dyDescent="0.35">
      <c r="A50" s="69"/>
      <c r="B50" s="68"/>
      <c r="C50" s="64"/>
      <c r="D50" s="62"/>
      <c r="E50" s="18"/>
      <c r="F50" s="11">
        <f t="shared" si="6"/>
        <v>0</v>
      </c>
      <c r="G50" s="18"/>
      <c r="H50" s="11">
        <f t="shared" si="9"/>
        <v>0</v>
      </c>
      <c r="I50" s="18"/>
      <c r="J50" s="11">
        <f t="shared" si="1"/>
        <v>0</v>
      </c>
      <c r="K50" s="18"/>
      <c r="L50" s="11">
        <f t="shared" si="2"/>
        <v>0</v>
      </c>
      <c r="M50" s="18"/>
      <c r="N50" s="11">
        <f t="shared" si="3"/>
        <v>0</v>
      </c>
      <c r="O50" s="18"/>
      <c r="P50" s="11">
        <f t="shared" si="4"/>
        <v>0</v>
      </c>
      <c r="Q50" s="19">
        <f t="shared" si="7"/>
        <v>0</v>
      </c>
      <c r="R50" s="11">
        <f t="shared" si="5"/>
        <v>0</v>
      </c>
      <c r="S50" s="20"/>
      <c r="T50" s="21"/>
      <c r="U50" s="22">
        <f t="shared" si="10"/>
        <v>0</v>
      </c>
      <c r="V50" s="23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4" customFormat="1" ht="20.100000000000001" customHeight="1" x14ac:dyDescent="0.35">
      <c r="A51" s="69"/>
      <c r="B51" s="68"/>
      <c r="C51" s="64"/>
      <c r="D51" s="62"/>
      <c r="E51" s="18"/>
      <c r="F51" s="11">
        <f t="shared" si="6"/>
        <v>0</v>
      </c>
      <c r="G51" s="18"/>
      <c r="H51" s="11">
        <f t="shared" si="9"/>
        <v>0</v>
      </c>
      <c r="I51" s="18"/>
      <c r="J51" s="11">
        <f t="shared" si="1"/>
        <v>0</v>
      </c>
      <c r="K51" s="18"/>
      <c r="L51" s="11">
        <f t="shared" si="2"/>
        <v>0</v>
      </c>
      <c r="M51" s="18"/>
      <c r="N51" s="11">
        <f t="shared" si="3"/>
        <v>0</v>
      </c>
      <c r="O51" s="18"/>
      <c r="P51" s="11">
        <f t="shared" si="4"/>
        <v>0</v>
      </c>
      <c r="Q51" s="19">
        <f t="shared" si="7"/>
        <v>0</v>
      </c>
      <c r="R51" s="11">
        <f t="shared" si="5"/>
        <v>0</v>
      </c>
      <c r="S51" s="20"/>
      <c r="T51" s="21"/>
      <c r="U51" s="22">
        <f t="shared" si="10"/>
        <v>0</v>
      </c>
      <c r="V51" s="23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24" customFormat="1" ht="20.100000000000001" customHeight="1" x14ac:dyDescent="0.35">
      <c r="A52" s="69"/>
      <c r="B52" s="68"/>
      <c r="C52" s="64"/>
      <c r="D52" s="62"/>
      <c r="E52" s="18"/>
      <c r="F52" s="11">
        <f t="shared" si="6"/>
        <v>0</v>
      </c>
      <c r="G52" s="18"/>
      <c r="H52" s="11">
        <f t="shared" si="9"/>
        <v>0</v>
      </c>
      <c r="I52" s="18"/>
      <c r="J52" s="11">
        <f t="shared" si="1"/>
        <v>0</v>
      </c>
      <c r="K52" s="18"/>
      <c r="L52" s="11">
        <f t="shared" si="2"/>
        <v>0</v>
      </c>
      <c r="M52" s="18"/>
      <c r="N52" s="11">
        <f t="shared" si="3"/>
        <v>0</v>
      </c>
      <c r="O52" s="18"/>
      <c r="P52" s="11">
        <f t="shared" si="4"/>
        <v>0</v>
      </c>
      <c r="Q52" s="19">
        <f t="shared" si="7"/>
        <v>0</v>
      </c>
      <c r="R52" s="11">
        <f t="shared" si="5"/>
        <v>0</v>
      </c>
      <c r="S52" s="20"/>
      <c r="T52" s="21"/>
      <c r="U52" s="22">
        <f t="shared" si="10"/>
        <v>0</v>
      </c>
      <c r="V52" s="2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24" customFormat="1" ht="20.100000000000001" customHeight="1" x14ac:dyDescent="0.35">
      <c r="A53" s="69"/>
      <c r="B53" s="68"/>
      <c r="C53" s="64"/>
      <c r="D53" s="62"/>
      <c r="E53" s="18"/>
      <c r="F53" s="11">
        <f t="shared" si="6"/>
        <v>0</v>
      </c>
      <c r="G53" s="18"/>
      <c r="H53" s="11">
        <f t="shared" si="9"/>
        <v>0</v>
      </c>
      <c r="I53" s="18"/>
      <c r="J53" s="11">
        <f t="shared" si="1"/>
        <v>0</v>
      </c>
      <c r="K53" s="18"/>
      <c r="L53" s="11">
        <f t="shared" si="2"/>
        <v>0</v>
      </c>
      <c r="M53" s="18"/>
      <c r="N53" s="11">
        <f t="shared" si="3"/>
        <v>0</v>
      </c>
      <c r="O53" s="18"/>
      <c r="P53" s="11">
        <f t="shared" si="4"/>
        <v>0</v>
      </c>
      <c r="Q53" s="19">
        <f t="shared" si="7"/>
        <v>0</v>
      </c>
      <c r="R53" s="11">
        <f t="shared" si="5"/>
        <v>0</v>
      </c>
      <c r="S53" s="20"/>
      <c r="T53" s="21"/>
      <c r="U53" s="22">
        <f t="shared" si="10"/>
        <v>0</v>
      </c>
      <c r="V53" s="23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24" customFormat="1" ht="20.100000000000001" customHeight="1" x14ac:dyDescent="0.35">
      <c r="A54" s="69"/>
      <c r="B54" s="68"/>
      <c r="C54" s="64"/>
      <c r="D54" s="62"/>
      <c r="E54" s="18"/>
      <c r="F54" s="11">
        <f t="shared" si="6"/>
        <v>0</v>
      </c>
      <c r="G54" s="18"/>
      <c r="H54" s="11">
        <f t="shared" si="9"/>
        <v>0</v>
      </c>
      <c r="I54" s="18"/>
      <c r="J54" s="11">
        <f t="shared" si="1"/>
        <v>0</v>
      </c>
      <c r="K54" s="18"/>
      <c r="L54" s="11">
        <f t="shared" si="2"/>
        <v>0</v>
      </c>
      <c r="M54" s="18"/>
      <c r="N54" s="11">
        <f t="shared" si="3"/>
        <v>0</v>
      </c>
      <c r="O54" s="18"/>
      <c r="P54" s="11">
        <f t="shared" si="4"/>
        <v>0</v>
      </c>
      <c r="Q54" s="19">
        <f t="shared" si="7"/>
        <v>0</v>
      </c>
      <c r="R54" s="11">
        <f t="shared" si="5"/>
        <v>0</v>
      </c>
      <c r="S54" s="20"/>
      <c r="T54" s="21"/>
      <c r="U54" s="22">
        <f t="shared" si="10"/>
        <v>0</v>
      </c>
      <c r="V54" s="2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24" customFormat="1" ht="19.8" customHeight="1" x14ac:dyDescent="0.35">
      <c r="A55" s="69"/>
      <c r="B55" s="68"/>
      <c r="C55" s="64"/>
      <c r="D55" s="62"/>
      <c r="E55" s="18"/>
      <c r="F55" s="11">
        <f t="shared" si="6"/>
        <v>0</v>
      </c>
      <c r="G55" s="18"/>
      <c r="H55" s="11">
        <f t="shared" si="9"/>
        <v>0</v>
      </c>
      <c r="I55" s="18"/>
      <c r="J55" s="11">
        <f t="shared" si="1"/>
        <v>0</v>
      </c>
      <c r="K55" s="18"/>
      <c r="L55" s="11">
        <f t="shared" si="2"/>
        <v>0</v>
      </c>
      <c r="M55" s="18"/>
      <c r="N55" s="11">
        <f t="shared" si="3"/>
        <v>0</v>
      </c>
      <c r="O55" s="18"/>
      <c r="P55" s="11">
        <f t="shared" si="4"/>
        <v>0</v>
      </c>
      <c r="Q55" s="19">
        <f t="shared" si="7"/>
        <v>0</v>
      </c>
      <c r="R55" s="11">
        <f t="shared" si="5"/>
        <v>0</v>
      </c>
      <c r="S55" s="20"/>
      <c r="T55" s="21"/>
      <c r="U55" s="22">
        <f>+B55*T55</f>
        <v>0</v>
      </c>
      <c r="V55" s="23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24" customFormat="1" ht="20.100000000000001" customHeight="1" x14ac:dyDescent="0.35">
      <c r="A56" s="69"/>
      <c r="B56" s="68"/>
      <c r="C56" s="64"/>
      <c r="D56" s="62"/>
      <c r="E56" s="18"/>
      <c r="F56" s="11">
        <f t="shared" si="6"/>
        <v>0</v>
      </c>
      <c r="G56" s="18"/>
      <c r="H56" s="11">
        <f t="shared" si="9"/>
        <v>0</v>
      </c>
      <c r="I56" s="18"/>
      <c r="J56" s="11">
        <f t="shared" si="1"/>
        <v>0</v>
      </c>
      <c r="K56" s="18"/>
      <c r="L56" s="11">
        <f t="shared" si="2"/>
        <v>0</v>
      </c>
      <c r="M56" s="18"/>
      <c r="N56" s="11">
        <f t="shared" si="3"/>
        <v>0</v>
      </c>
      <c r="O56" s="18"/>
      <c r="P56" s="11">
        <f t="shared" si="4"/>
        <v>0</v>
      </c>
      <c r="Q56" s="19">
        <f t="shared" si="7"/>
        <v>0</v>
      </c>
      <c r="R56" s="11">
        <f t="shared" si="5"/>
        <v>0</v>
      </c>
      <c r="S56" s="20"/>
      <c r="T56" s="21"/>
      <c r="U56" s="22">
        <f>+B56*T56</f>
        <v>0</v>
      </c>
      <c r="V56" s="2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24" customFormat="1" ht="20.100000000000001" customHeight="1" x14ac:dyDescent="0.35">
      <c r="A57" s="69"/>
      <c r="B57" s="68"/>
      <c r="C57" s="64"/>
      <c r="D57" s="62"/>
      <c r="E57" s="18"/>
      <c r="F57" s="11">
        <f t="shared" si="6"/>
        <v>0</v>
      </c>
      <c r="G57" s="18"/>
      <c r="H57" s="11">
        <f t="shared" si="9"/>
        <v>0</v>
      </c>
      <c r="I57" s="18"/>
      <c r="J57" s="11">
        <f t="shared" si="1"/>
        <v>0</v>
      </c>
      <c r="K57" s="18"/>
      <c r="L57" s="11">
        <f t="shared" si="2"/>
        <v>0</v>
      </c>
      <c r="M57" s="18"/>
      <c r="N57" s="11">
        <f t="shared" si="3"/>
        <v>0</v>
      </c>
      <c r="O57" s="18"/>
      <c r="P57" s="11">
        <f t="shared" si="4"/>
        <v>0</v>
      </c>
      <c r="Q57" s="19">
        <f t="shared" si="7"/>
        <v>0</v>
      </c>
      <c r="R57" s="11">
        <f t="shared" si="5"/>
        <v>0</v>
      </c>
      <c r="S57" s="20"/>
      <c r="T57" s="21"/>
      <c r="U57" s="22">
        <f t="shared" si="10"/>
        <v>0</v>
      </c>
      <c r="V57" s="23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24" customFormat="1" ht="20.100000000000001" customHeight="1" x14ac:dyDescent="0.35">
      <c r="A58" s="69"/>
      <c r="B58" s="68"/>
      <c r="C58" s="64"/>
      <c r="D58" s="62"/>
      <c r="E58" s="18"/>
      <c r="F58" s="11">
        <f t="shared" si="6"/>
        <v>0</v>
      </c>
      <c r="G58" s="18"/>
      <c r="H58" s="11">
        <f t="shared" si="9"/>
        <v>0</v>
      </c>
      <c r="I58" s="18"/>
      <c r="J58" s="11">
        <f t="shared" si="1"/>
        <v>0</v>
      </c>
      <c r="K58" s="18"/>
      <c r="L58" s="11">
        <f t="shared" si="2"/>
        <v>0</v>
      </c>
      <c r="M58" s="18"/>
      <c r="N58" s="11">
        <f t="shared" si="3"/>
        <v>0</v>
      </c>
      <c r="O58" s="18"/>
      <c r="P58" s="11">
        <f t="shared" si="4"/>
        <v>0</v>
      </c>
      <c r="Q58" s="19">
        <f t="shared" si="7"/>
        <v>0</v>
      </c>
      <c r="R58" s="11">
        <f t="shared" si="5"/>
        <v>0</v>
      </c>
      <c r="S58" s="20"/>
      <c r="T58" s="21"/>
      <c r="U58" s="22">
        <f t="shared" si="10"/>
        <v>0</v>
      </c>
      <c r="V58" s="2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24" customFormat="1" ht="20.100000000000001" customHeight="1" thickBot="1" x14ac:dyDescent="0.4">
      <c r="A59" s="69"/>
      <c r="B59" s="68"/>
      <c r="C59" s="64"/>
      <c r="D59" s="62"/>
      <c r="E59" s="18"/>
      <c r="F59" s="11">
        <f t="shared" si="6"/>
        <v>0</v>
      </c>
      <c r="G59" s="18"/>
      <c r="H59" s="11">
        <f t="shared" si="9"/>
        <v>0</v>
      </c>
      <c r="I59" s="18"/>
      <c r="J59" s="11">
        <f t="shared" si="1"/>
        <v>0</v>
      </c>
      <c r="K59" s="18"/>
      <c r="L59" s="11">
        <f t="shared" si="2"/>
        <v>0</v>
      </c>
      <c r="M59" s="18"/>
      <c r="N59" s="11">
        <f t="shared" si="3"/>
        <v>0</v>
      </c>
      <c r="O59" s="18"/>
      <c r="P59" s="11">
        <f t="shared" si="4"/>
        <v>0</v>
      </c>
      <c r="Q59" s="19">
        <f t="shared" si="7"/>
        <v>0</v>
      </c>
      <c r="R59" s="11">
        <f t="shared" si="5"/>
        <v>0</v>
      </c>
      <c r="S59" s="20"/>
      <c r="T59" s="21"/>
      <c r="U59" s="22">
        <f t="shared" si="10"/>
        <v>0</v>
      </c>
      <c r="V59" s="2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6" customFormat="1" ht="15" customHeight="1" x14ac:dyDescent="0.35">
      <c r="A60" s="230" t="s">
        <v>46</v>
      </c>
      <c r="B60" s="231"/>
      <c r="C60" s="232"/>
      <c r="D60" s="73"/>
      <c r="E60" s="176"/>
      <c r="F60" s="177"/>
      <c r="G60" s="176"/>
      <c r="H60" s="177"/>
      <c r="I60" s="176"/>
      <c r="J60" s="177"/>
      <c r="K60" s="176"/>
      <c r="L60" s="177"/>
      <c r="M60" s="176"/>
      <c r="N60" s="177"/>
      <c r="O60" s="176"/>
      <c r="P60" s="177"/>
      <c r="Q60" s="176"/>
      <c r="R60" s="177"/>
      <c r="S60" s="76"/>
      <c r="T60" s="83"/>
      <c r="U60" s="84"/>
      <c r="V60" s="85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6" customFormat="1" ht="15" customHeight="1" x14ac:dyDescent="0.35">
      <c r="A61" s="208" t="s">
        <v>47</v>
      </c>
      <c r="B61" s="209"/>
      <c r="C61" s="210"/>
      <c r="D61" s="126"/>
      <c r="E61" s="178"/>
      <c r="F61" s="179"/>
      <c r="G61" s="178"/>
      <c r="H61" s="179"/>
      <c r="I61" s="178"/>
      <c r="J61" s="179"/>
      <c r="K61" s="178"/>
      <c r="L61" s="179"/>
      <c r="M61" s="178"/>
      <c r="N61" s="179"/>
      <c r="O61" s="178"/>
      <c r="P61" s="179"/>
      <c r="Q61" s="178"/>
      <c r="R61" s="179"/>
      <c r="S61" s="12"/>
      <c r="T61" s="43"/>
      <c r="U61" s="86"/>
      <c r="V61" s="7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6" customFormat="1" ht="15" customHeight="1" x14ac:dyDescent="0.35">
      <c r="A62" s="208" t="s">
        <v>3</v>
      </c>
      <c r="B62" s="209"/>
      <c r="C62" s="210"/>
      <c r="D62" s="126"/>
      <c r="E62" s="127"/>
      <c r="F62" s="128"/>
      <c r="G62" s="127"/>
      <c r="H62" s="128"/>
      <c r="I62" s="127"/>
      <c r="J62" s="128"/>
      <c r="K62" s="127"/>
      <c r="L62" s="128"/>
      <c r="M62" s="127"/>
      <c r="N62" s="128"/>
      <c r="O62" s="127"/>
      <c r="P62" s="128"/>
      <c r="Q62" s="127"/>
      <c r="R62" s="128"/>
      <c r="S62" s="12"/>
      <c r="T62" s="43"/>
      <c r="U62" s="86"/>
      <c r="V62" s="7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24" customFormat="1" ht="15" customHeight="1" x14ac:dyDescent="0.35">
      <c r="A63" s="208" t="s">
        <v>4</v>
      </c>
      <c r="B63" s="209"/>
      <c r="C63" s="210"/>
      <c r="D63" s="56"/>
      <c r="E63" s="39"/>
      <c r="F63" s="38"/>
      <c r="G63" s="39"/>
      <c r="H63" s="38"/>
      <c r="I63" s="39"/>
      <c r="J63" s="38"/>
      <c r="K63" s="39"/>
      <c r="L63" s="38"/>
      <c r="M63" s="39"/>
      <c r="N63" s="38"/>
      <c r="O63" s="39"/>
      <c r="P63" s="38"/>
      <c r="Q63" s="39"/>
      <c r="R63" s="38"/>
      <c r="S63" s="36"/>
      <c r="T63" s="43"/>
      <c r="U63" s="86"/>
      <c r="V63" s="7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24" customFormat="1" ht="15" customHeight="1" x14ac:dyDescent="0.35">
      <c r="A64" s="208" t="s">
        <v>6</v>
      </c>
      <c r="B64" s="209"/>
      <c r="C64" s="210"/>
      <c r="D64" s="56"/>
      <c r="E64" s="39"/>
      <c r="F64" s="38"/>
      <c r="G64" s="39"/>
      <c r="H64" s="38"/>
      <c r="I64" s="39"/>
      <c r="J64" s="38"/>
      <c r="K64" s="39"/>
      <c r="L64" s="38"/>
      <c r="M64" s="39"/>
      <c r="N64" s="38"/>
      <c r="O64" s="39"/>
      <c r="P64" s="38"/>
      <c r="Q64" s="39"/>
      <c r="R64" s="38"/>
      <c r="S64" s="36"/>
      <c r="T64" s="43"/>
      <c r="U64" s="86"/>
      <c r="V64" s="7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5" customHeight="1" thickBot="1" x14ac:dyDescent="0.4">
      <c r="A65" s="227" t="s">
        <v>12</v>
      </c>
      <c r="B65" s="228"/>
      <c r="C65" s="229"/>
      <c r="D65" s="57"/>
      <c r="E65" s="39"/>
      <c r="F65" s="40"/>
      <c r="G65" s="39"/>
      <c r="H65" s="40"/>
      <c r="I65" s="39"/>
      <c r="J65" s="40"/>
      <c r="K65" s="39"/>
      <c r="L65" s="40"/>
      <c r="M65" s="39"/>
      <c r="N65" s="40"/>
      <c r="O65" s="39"/>
      <c r="P65" s="40"/>
      <c r="Q65" s="39"/>
      <c r="R65" s="40"/>
      <c r="S65" s="28"/>
      <c r="T65" s="87"/>
      <c r="U65" s="88"/>
      <c r="V65" s="37"/>
    </row>
    <row r="66" spans="1:39" s="31" customFormat="1" ht="20.100000000000001" customHeight="1" thickTop="1" thickBot="1" x14ac:dyDescent="0.4">
      <c r="A66" s="219" t="s">
        <v>11</v>
      </c>
      <c r="B66" s="219"/>
      <c r="C66" s="219"/>
      <c r="D66" s="220"/>
      <c r="E66" s="77"/>
      <c r="F66" s="114">
        <f>SUM(F9:F65)-E60-E61</f>
        <v>144720.91037</v>
      </c>
      <c r="G66" s="77"/>
      <c r="H66" s="114">
        <f>SUM(H9:H65)-G60-G61</f>
        <v>184387.31284999999</v>
      </c>
      <c r="I66" s="77"/>
      <c r="J66" s="114">
        <f>SUM(J9:J65)-I60-I61</f>
        <v>171020.34284</v>
      </c>
      <c r="K66" s="77"/>
      <c r="L66" s="114">
        <f>SUM(L9:L65)-K60-K61</f>
        <v>208548.20353979999</v>
      </c>
      <c r="M66" s="77"/>
      <c r="N66" s="114">
        <f>SUM(N9:N65)-M60-M61</f>
        <v>137986.91037</v>
      </c>
      <c r="O66" s="77"/>
      <c r="P66" s="114">
        <f>SUM(P9:P65)-O60-O61</f>
        <v>0</v>
      </c>
      <c r="Q66" s="77"/>
      <c r="R66" s="114">
        <f>SUM(R9:R65)-Q60-Q61</f>
        <v>121173.91237000001</v>
      </c>
      <c r="S66" s="30"/>
      <c r="T66" s="35"/>
      <c r="U66" s="114">
        <f>SUM(U9:U65)</f>
        <v>132720.17017370148</v>
      </c>
      <c r="V66" s="114">
        <f>SUM(V9:V65)</f>
        <v>0</v>
      </c>
    </row>
    <row r="67" spans="1:39" s="16" customFormat="1" ht="18.600000000000001" thickTop="1" x14ac:dyDescent="0.35">
      <c r="A67" s="221" t="s">
        <v>27</v>
      </c>
      <c r="B67" s="222"/>
      <c r="C67" s="222"/>
      <c r="D67" s="223"/>
      <c r="E67" s="206">
        <f>F66-$U$66</f>
        <v>12000.740196298517</v>
      </c>
      <c r="F67" s="207"/>
      <c r="G67" s="206">
        <f>H66-$U$66</f>
        <v>51667.142676298507</v>
      </c>
      <c r="H67" s="207"/>
      <c r="I67" s="206">
        <f>J66-$U$66</f>
        <v>38300.172666298517</v>
      </c>
      <c r="J67" s="207"/>
      <c r="K67" s="206">
        <f>L66-$U$66</f>
        <v>75828.033366098505</v>
      </c>
      <c r="L67" s="207"/>
      <c r="M67" s="206">
        <f>N66-$U$66</f>
        <v>5266.7401962985168</v>
      </c>
      <c r="N67" s="207"/>
      <c r="O67" s="206">
        <f>P66-$U$66</f>
        <v>-132720.17017370148</v>
      </c>
      <c r="P67" s="207"/>
      <c r="Q67" s="206">
        <f>R66-$U$66</f>
        <v>-11546.257803701475</v>
      </c>
      <c r="R67" s="207"/>
      <c r="S67" s="12"/>
      <c r="T67" s="43"/>
      <c r="U67" s="78"/>
      <c r="V67" s="79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24" customFormat="1" x14ac:dyDescent="0.35">
      <c r="A68" s="224" t="s">
        <v>13</v>
      </c>
      <c r="B68" s="225"/>
      <c r="C68" s="225"/>
      <c r="D68" s="226"/>
      <c r="E68" s="217">
        <f>F66-$V$66</f>
        <v>144720.91037</v>
      </c>
      <c r="F68" s="218"/>
      <c r="G68" s="217">
        <f>H66-$V$66</f>
        <v>184387.31284999999</v>
      </c>
      <c r="H68" s="218"/>
      <c r="I68" s="217">
        <f>J66-$V$66</f>
        <v>171020.34284</v>
      </c>
      <c r="J68" s="218"/>
      <c r="K68" s="217">
        <f>L66-$V$66</f>
        <v>208548.20353979999</v>
      </c>
      <c r="L68" s="218"/>
      <c r="M68" s="217">
        <f>N66-$V$66</f>
        <v>137986.91037</v>
      </c>
      <c r="N68" s="218"/>
      <c r="O68" s="217">
        <f>P66-$V$66</f>
        <v>0</v>
      </c>
      <c r="P68" s="218"/>
      <c r="Q68" s="217">
        <f>R66-$V$66</f>
        <v>121173.91237000001</v>
      </c>
      <c r="R68" s="218"/>
      <c r="S68" s="36"/>
      <c r="T68" s="43"/>
      <c r="U68" s="28"/>
      <c r="V68" s="7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24" customFormat="1" x14ac:dyDescent="0.35">
      <c r="A69" s="224" t="s">
        <v>28</v>
      </c>
      <c r="B69" s="225"/>
      <c r="C69" s="225"/>
      <c r="D69" s="226"/>
      <c r="E69" s="233">
        <f>E67/$U$66</f>
        <v>9.0421374389380235E-2</v>
      </c>
      <c r="F69" s="234"/>
      <c r="G69" s="233">
        <f>G67/$U$66</f>
        <v>0.38929382480957936</v>
      </c>
      <c r="H69" s="234"/>
      <c r="I69" s="233">
        <f>I67/$U$66</f>
        <v>0.28857838726526663</v>
      </c>
      <c r="J69" s="234"/>
      <c r="K69" s="233">
        <f>K67/$U$66</f>
        <v>0.57133767434788774</v>
      </c>
      <c r="L69" s="234"/>
      <c r="M69" s="233">
        <f>M67/$U$66</f>
        <v>3.9683042821641305E-2</v>
      </c>
      <c r="N69" s="234"/>
      <c r="O69" s="233">
        <f>O67/$U$66</f>
        <v>-1</v>
      </c>
      <c r="P69" s="234"/>
      <c r="Q69" s="233">
        <f>Q67/$U$66</f>
        <v>-8.6997008733412304E-2</v>
      </c>
      <c r="R69" s="234"/>
      <c r="S69" s="36"/>
      <c r="T69" s="43"/>
      <c r="U69" s="28"/>
      <c r="V69" s="7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8.600000000000001" thickBot="1" x14ac:dyDescent="0.4">
      <c r="A70" s="235" t="s">
        <v>14</v>
      </c>
      <c r="B70" s="236"/>
      <c r="C70" s="236"/>
      <c r="D70" s="237"/>
      <c r="E70" s="186" t="e">
        <f>E68/$V$66</f>
        <v>#DIV/0!</v>
      </c>
      <c r="F70" s="187"/>
      <c r="G70" s="186" t="e">
        <f>G68/$V$66</f>
        <v>#DIV/0!</v>
      </c>
      <c r="H70" s="187"/>
      <c r="I70" s="186" t="e">
        <f>I68/$V$66</f>
        <v>#DIV/0!</v>
      </c>
      <c r="J70" s="187"/>
      <c r="K70" s="186" t="e">
        <f>K68/$V$66</f>
        <v>#DIV/0!</v>
      </c>
      <c r="L70" s="187"/>
      <c r="M70" s="186" t="e">
        <f>M68/$V$66</f>
        <v>#DIV/0!</v>
      </c>
      <c r="N70" s="187"/>
      <c r="O70" s="186" t="e">
        <f>O68/$V$66</f>
        <v>#DIV/0!</v>
      </c>
      <c r="P70" s="187"/>
      <c r="Q70" s="186" t="e">
        <f>Q68/$V$66</f>
        <v>#DIV/0!</v>
      </c>
      <c r="R70" s="187"/>
      <c r="S70" s="28"/>
      <c r="T70" s="80"/>
      <c r="U70" s="81"/>
      <c r="V70" s="82"/>
    </row>
    <row r="71" spans="1:39" s="24" customFormat="1" ht="15" customHeight="1" x14ac:dyDescent="0.35">
      <c r="A71" s="191" t="s">
        <v>39</v>
      </c>
      <c r="B71" s="192"/>
      <c r="C71" s="152" t="s">
        <v>8</v>
      </c>
      <c r="D71" s="153"/>
      <c r="E71" s="154">
        <v>85</v>
      </c>
      <c r="F71" s="155">
        <f>((($T$71-E71)*0.05)/100)*F66</f>
        <v>2170.81365555</v>
      </c>
      <c r="G71" s="154">
        <v>85</v>
      </c>
      <c r="H71" s="155">
        <f>((($T$71-G71)*0.05)/100)*H66</f>
        <v>2765.8096927499996</v>
      </c>
      <c r="I71" s="154">
        <v>85</v>
      </c>
      <c r="J71" s="155">
        <f>((($T$71-I71)*0.05)/100)*J66</f>
        <v>2565.3051425999997</v>
      </c>
      <c r="K71" s="154">
        <v>85</v>
      </c>
      <c r="L71" s="155">
        <f>((($T$71-K71)*0.05)/100)*L66</f>
        <v>3128.2230530969996</v>
      </c>
      <c r="M71" s="154">
        <v>85</v>
      </c>
      <c r="N71" s="155">
        <f>((($T$71-M71)*0.05)/100)*N66</f>
        <v>2069.8036555499998</v>
      </c>
      <c r="O71" s="154">
        <v>85</v>
      </c>
      <c r="P71" s="155">
        <f>((($T$71-O71)*0.05)/100)*P66</f>
        <v>0</v>
      </c>
      <c r="Q71" s="154">
        <v>85</v>
      </c>
      <c r="R71" s="155">
        <f>((($T$71-Q71)*0.05)/100)*R66</f>
        <v>1817.60868555</v>
      </c>
      <c r="S71" s="135"/>
      <c r="T71" s="136">
        <v>115</v>
      </c>
      <c r="U71" s="137"/>
      <c r="V71" s="137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24" customFormat="1" ht="15" customHeight="1" x14ac:dyDescent="0.35">
      <c r="A72" s="193"/>
      <c r="B72" s="194"/>
      <c r="C72" s="129" t="s">
        <v>48</v>
      </c>
      <c r="D72" s="130"/>
      <c r="E72" s="131"/>
      <c r="F72" s="132"/>
      <c r="G72" s="133"/>
      <c r="H72" s="134"/>
      <c r="I72" s="133"/>
      <c r="J72" s="134"/>
      <c r="K72" s="133"/>
      <c r="L72" s="134"/>
      <c r="M72" s="133"/>
      <c r="N72" s="134"/>
      <c r="O72" s="133"/>
      <c r="P72" s="134"/>
      <c r="Q72" s="133"/>
      <c r="R72" s="134"/>
      <c r="S72" s="135"/>
      <c r="T72" s="136"/>
      <c r="U72" s="137"/>
      <c r="V72" s="137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24" customFormat="1" ht="15" customHeight="1" x14ac:dyDescent="0.35">
      <c r="A73" s="193"/>
      <c r="B73" s="194"/>
      <c r="C73" s="129" t="s">
        <v>22</v>
      </c>
      <c r="D73" s="130"/>
      <c r="E73" s="138">
        <v>0</v>
      </c>
      <c r="F73" s="139"/>
      <c r="G73" s="140" t="s">
        <v>10</v>
      </c>
      <c r="H73" s="139"/>
      <c r="I73" s="140"/>
      <c r="J73" s="139"/>
      <c r="K73" s="140" t="s">
        <v>10</v>
      </c>
      <c r="L73" s="139"/>
      <c r="M73" s="140"/>
      <c r="N73" s="139"/>
      <c r="O73" s="140"/>
      <c r="P73" s="139"/>
      <c r="Q73" s="140"/>
      <c r="R73" s="139"/>
      <c r="S73" s="135"/>
      <c r="T73" s="141"/>
      <c r="U73" s="137"/>
      <c r="V73" s="137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41" customFormat="1" ht="15" customHeight="1" thickBot="1" x14ac:dyDescent="0.4">
      <c r="A74" s="195"/>
      <c r="B74" s="196"/>
      <c r="C74" s="142" t="s">
        <v>9</v>
      </c>
      <c r="D74" s="143"/>
      <c r="E74" s="144"/>
      <c r="F74" s="145"/>
      <c r="G74" s="146"/>
      <c r="H74" s="147"/>
      <c r="I74" s="148"/>
      <c r="J74" s="145"/>
      <c r="K74" s="148"/>
      <c r="L74" s="145"/>
      <c r="M74" s="148"/>
      <c r="N74" s="145"/>
      <c r="O74" s="148"/>
      <c r="P74" s="145"/>
      <c r="Q74" s="148"/>
      <c r="R74" s="145"/>
      <c r="S74" s="149"/>
      <c r="T74" s="150"/>
      <c r="U74" s="151"/>
      <c r="V74" s="151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20.100000000000001" customHeight="1" thickTop="1" thickBot="1" x14ac:dyDescent="0.4">
      <c r="A75" s="183" t="s">
        <v>5</v>
      </c>
      <c r="B75" s="184"/>
      <c r="C75" s="184"/>
      <c r="D75" s="185"/>
      <c r="E75" s="42"/>
      <c r="F75" s="29">
        <f>F66+F71</f>
        <v>146891.72402555001</v>
      </c>
      <c r="G75" s="42"/>
      <c r="H75" s="29">
        <f>H66+H71</f>
        <v>187153.12254274997</v>
      </c>
      <c r="I75" s="42"/>
      <c r="J75" s="29">
        <f>J66+J71</f>
        <v>173585.6479826</v>
      </c>
      <c r="K75" s="42"/>
      <c r="L75" s="29">
        <f>L66+L71</f>
        <v>211676.42659289698</v>
      </c>
      <c r="M75" s="42"/>
      <c r="N75" s="29">
        <f>N66+N71</f>
        <v>140056.71402555</v>
      </c>
      <c r="O75" s="42"/>
      <c r="P75" s="29">
        <f>P66+P71</f>
        <v>0</v>
      </c>
      <c r="Q75" s="42"/>
      <c r="R75" s="29">
        <f>R66+R71</f>
        <v>122991.52105555001</v>
      </c>
      <c r="S75" s="43"/>
      <c r="T75" s="44"/>
      <c r="U75" s="29">
        <f>U66</f>
        <v>132720.17017370148</v>
      </c>
      <c r="V75" s="29">
        <f>V66</f>
        <v>0</v>
      </c>
    </row>
    <row r="76" spans="1:39" ht="8.1" customHeight="1" thickTop="1" x14ac:dyDescent="0.35">
      <c r="C76" s="3"/>
      <c r="D76" s="3"/>
      <c r="E76" s="28"/>
      <c r="F76" s="32"/>
      <c r="G76" s="28"/>
      <c r="H76" s="32"/>
      <c r="I76" s="28"/>
      <c r="J76" s="32"/>
      <c r="K76" s="28"/>
      <c r="L76" s="32"/>
      <c r="M76" s="28"/>
      <c r="N76" s="32"/>
      <c r="O76" s="28"/>
      <c r="P76" s="32"/>
      <c r="Q76" s="28"/>
      <c r="R76" s="32"/>
      <c r="S76" s="28"/>
      <c r="T76" s="28"/>
      <c r="U76" s="32"/>
      <c r="V76" s="31"/>
    </row>
    <row r="77" spans="1:39" ht="15" customHeight="1" x14ac:dyDescent="0.35">
      <c r="A77" s="197" t="s">
        <v>17</v>
      </c>
      <c r="B77" s="198"/>
      <c r="C77" s="198"/>
      <c r="D77" s="199"/>
      <c r="E77" s="267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9"/>
    </row>
    <row r="78" spans="1:39" ht="15" customHeight="1" x14ac:dyDescent="0.35">
      <c r="A78" s="200"/>
      <c r="B78" s="201"/>
      <c r="C78" s="201"/>
      <c r="D78" s="202"/>
      <c r="E78" s="270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2"/>
    </row>
    <row r="79" spans="1:39" ht="15" customHeight="1" x14ac:dyDescent="0.35">
      <c r="A79" s="203"/>
      <c r="B79" s="204"/>
      <c r="C79" s="204"/>
      <c r="D79" s="205"/>
      <c r="E79" s="273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5"/>
    </row>
    <row r="80" spans="1:39" ht="20.100000000000001" customHeight="1" x14ac:dyDescent="0.35">
      <c r="A80" s="180" t="s">
        <v>18</v>
      </c>
      <c r="B80" s="181"/>
      <c r="C80" s="181"/>
      <c r="D80" s="182"/>
      <c r="E80" s="188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90"/>
    </row>
    <row r="81" spans="1:22" ht="26.4" customHeight="1" x14ac:dyDescent="0.35">
      <c r="A81" s="180" t="s">
        <v>19</v>
      </c>
      <c r="B81" s="181"/>
      <c r="C81" s="181"/>
      <c r="D81" s="182"/>
      <c r="E81" s="188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90"/>
    </row>
    <row r="82" spans="1:22" ht="8.1" customHeight="1" x14ac:dyDescent="0.35">
      <c r="C82" s="3"/>
      <c r="D82" s="3"/>
      <c r="E82" s="28"/>
      <c r="F82" s="32"/>
      <c r="G82" s="28"/>
      <c r="H82" s="32"/>
      <c r="I82" s="28"/>
      <c r="J82" s="32"/>
      <c r="K82" s="28"/>
      <c r="L82" s="32"/>
      <c r="M82" s="28"/>
      <c r="N82" s="32"/>
      <c r="O82" s="28"/>
      <c r="P82" s="32"/>
      <c r="Q82" s="28"/>
      <c r="R82" s="32"/>
      <c r="S82" s="28"/>
      <c r="T82" s="28"/>
      <c r="U82" s="32"/>
      <c r="V82" s="31"/>
    </row>
  </sheetData>
  <mergeCells count="81">
    <mergeCell ref="A1:D3"/>
    <mergeCell ref="E77:V79"/>
    <mergeCell ref="E80:V80"/>
    <mergeCell ref="I68:J68"/>
    <mergeCell ref="I69:J69"/>
    <mergeCell ref="I70:J70"/>
    <mergeCell ref="O67:P67"/>
    <mergeCell ref="Q67:R67"/>
    <mergeCell ref="K68:L68"/>
    <mergeCell ref="M68:N68"/>
    <mergeCell ref="O68:P68"/>
    <mergeCell ref="Q68:R68"/>
    <mergeCell ref="K69:L69"/>
    <mergeCell ref="M69:N69"/>
    <mergeCell ref="O69:P69"/>
    <mergeCell ref="Q69:R69"/>
    <mergeCell ref="L1:M1"/>
    <mergeCell ref="E1:F1"/>
    <mergeCell ref="E2:F2"/>
    <mergeCell ref="T4:U7"/>
    <mergeCell ref="V4:V7"/>
    <mergeCell ref="Q4:R4"/>
    <mergeCell ref="G1:K1"/>
    <mergeCell ref="G2:K2"/>
    <mergeCell ref="N1:R1"/>
    <mergeCell ref="E4:F4"/>
    <mergeCell ref="G4:H4"/>
    <mergeCell ref="I4:J4"/>
    <mergeCell ref="K4:L4"/>
    <mergeCell ref="M4:N4"/>
    <mergeCell ref="O4:P4"/>
    <mergeCell ref="E69:F69"/>
    <mergeCell ref="E70:F70"/>
    <mergeCell ref="A69:D69"/>
    <mergeCell ref="A70:D70"/>
    <mergeCell ref="G68:H68"/>
    <mergeCell ref="G69:H69"/>
    <mergeCell ref="G70:H70"/>
    <mergeCell ref="A63:C63"/>
    <mergeCell ref="B4:B8"/>
    <mergeCell ref="A4:A8"/>
    <mergeCell ref="E68:F68"/>
    <mergeCell ref="A66:D66"/>
    <mergeCell ref="A67:D67"/>
    <mergeCell ref="A68:D68"/>
    <mergeCell ref="A64:C64"/>
    <mergeCell ref="A65:C65"/>
    <mergeCell ref="E60:F60"/>
    <mergeCell ref="D4:D8"/>
    <mergeCell ref="C4:C8"/>
    <mergeCell ref="A60:C60"/>
    <mergeCell ref="A61:C61"/>
    <mergeCell ref="A62:C62"/>
    <mergeCell ref="E61:F61"/>
    <mergeCell ref="E67:F67"/>
    <mergeCell ref="G67:H67"/>
    <mergeCell ref="I67:J67"/>
    <mergeCell ref="K67:L67"/>
    <mergeCell ref="M67:N67"/>
    <mergeCell ref="A81:D81"/>
    <mergeCell ref="A75:D75"/>
    <mergeCell ref="K70:L70"/>
    <mergeCell ref="M70:N70"/>
    <mergeCell ref="O70:P70"/>
    <mergeCell ref="E81:V81"/>
    <mergeCell ref="A71:B74"/>
    <mergeCell ref="Q70:R70"/>
    <mergeCell ref="A77:D79"/>
    <mergeCell ref="A80:D80"/>
    <mergeCell ref="G60:H60"/>
    <mergeCell ref="G61:H61"/>
    <mergeCell ref="I60:J60"/>
    <mergeCell ref="I61:J61"/>
    <mergeCell ref="K60:L60"/>
    <mergeCell ref="K61:L61"/>
    <mergeCell ref="M60:N60"/>
    <mergeCell ref="M61:N61"/>
    <mergeCell ref="O60:P60"/>
    <mergeCell ref="O61:P61"/>
    <mergeCell ref="Q60:R60"/>
    <mergeCell ref="Q61:R61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3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7"/>
  <sheetViews>
    <sheetView showZeros="0" tabSelected="1" view="pageBreakPreview" zoomScale="70" zoomScaleNormal="70" zoomScaleSheetLayoutView="70" workbookViewId="0">
      <selection activeCell="E4" sqref="E4"/>
    </sheetView>
  </sheetViews>
  <sheetFormatPr baseColWidth="10" defaultColWidth="11.44140625" defaultRowHeight="18" x14ac:dyDescent="0.35"/>
  <cols>
    <col min="1" max="1" width="12.21875" style="33" customWidth="1"/>
    <col min="2" max="2" width="14.33203125" style="34" customWidth="1"/>
    <col min="3" max="3" width="76.77734375" style="2" customWidth="1"/>
    <col min="4" max="4" width="24" style="2" customWidth="1"/>
    <col min="5" max="5" width="21.33203125" style="2" customWidth="1"/>
    <col min="6" max="6" width="24.21875" style="2" customWidth="1"/>
    <col min="7" max="16384" width="11.44140625" style="2"/>
  </cols>
  <sheetData>
    <row r="1" spans="1:6" ht="24" customHeight="1" thickTop="1" thickBot="1" x14ac:dyDescent="0.4">
      <c r="A1" s="121"/>
      <c r="B1" s="122"/>
      <c r="C1" s="111"/>
      <c r="D1" s="125" t="s">
        <v>33</v>
      </c>
      <c r="E1" s="276">
        <v>240013</v>
      </c>
      <c r="F1" s="277"/>
    </row>
    <row r="2" spans="1:6" ht="24" customHeight="1" thickTop="1" thickBot="1" x14ac:dyDescent="0.4">
      <c r="A2" s="123"/>
      <c r="B2" s="124"/>
      <c r="C2" s="156" t="s">
        <v>49</v>
      </c>
      <c r="D2" s="125" t="s">
        <v>34</v>
      </c>
      <c r="E2" s="276" t="s">
        <v>60</v>
      </c>
      <c r="F2" s="277"/>
    </row>
    <row r="3" spans="1:6" ht="24" customHeight="1" thickTop="1" x14ac:dyDescent="0.35">
      <c r="A3" s="123"/>
      <c r="B3" s="124"/>
      <c r="C3" s="124"/>
      <c r="D3" s="125" t="s">
        <v>32</v>
      </c>
      <c r="E3" s="276" t="s">
        <v>61</v>
      </c>
      <c r="F3" s="277"/>
    </row>
    <row r="4" spans="1:6" ht="24" customHeight="1" thickBot="1" x14ac:dyDescent="0.4">
      <c r="A4" s="123"/>
      <c r="B4" s="124"/>
      <c r="C4" s="124"/>
      <c r="D4" s="124"/>
      <c r="E4" s="124"/>
      <c r="F4" s="124"/>
    </row>
    <row r="5" spans="1:6" s="4" customFormat="1" ht="18" customHeight="1" thickTop="1" thickBot="1" x14ac:dyDescent="0.4">
      <c r="A5" s="214" t="s">
        <v>25</v>
      </c>
      <c r="B5" s="211" t="s">
        <v>29</v>
      </c>
      <c r="C5" s="211" t="s">
        <v>0</v>
      </c>
      <c r="D5" s="211" t="s">
        <v>35</v>
      </c>
      <c r="E5" s="259" t="s">
        <v>55</v>
      </c>
      <c r="F5" s="260"/>
    </row>
    <row r="6" spans="1:6" s="4" customFormat="1" ht="15" customHeight="1" x14ac:dyDescent="0.35">
      <c r="A6" s="215"/>
      <c r="B6" s="212"/>
      <c r="C6" s="212"/>
      <c r="D6" s="212"/>
      <c r="E6" s="100" t="s">
        <v>31</v>
      </c>
      <c r="F6" s="157" t="s">
        <v>56</v>
      </c>
    </row>
    <row r="7" spans="1:6" s="4" customFormat="1" ht="15" customHeight="1" x14ac:dyDescent="0.35">
      <c r="A7" s="215"/>
      <c r="B7" s="212"/>
      <c r="C7" s="212"/>
      <c r="D7" s="212"/>
      <c r="E7" s="103" t="s">
        <v>16</v>
      </c>
      <c r="F7" s="173" t="str">
        <f>'COMPARATIVO CONS360'!N6</f>
        <v xml:space="preserve">	699922327</v>
      </c>
    </row>
    <row r="8" spans="1:6" s="4" customFormat="1" ht="15" customHeight="1" thickBot="1" x14ac:dyDescent="0.4">
      <c r="A8" s="215"/>
      <c r="B8" s="212"/>
      <c r="C8" s="212"/>
      <c r="D8" s="212"/>
      <c r="E8" s="106" t="s">
        <v>30</v>
      </c>
      <c r="F8" s="174">
        <f>'COMPARATIVO CONS360'!N7</f>
        <v>45476</v>
      </c>
    </row>
    <row r="9" spans="1:6" s="9" customFormat="1" ht="15" customHeight="1" thickTop="1" thickBot="1" x14ac:dyDescent="0.4">
      <c r="A9" s="216"/>
      <c r="B9" s="213"/>
      <c r="C9" s="213"/>
      <c r="D9" s="213"/>
      <c r="E9" s="8" t="s">
        <v>1</v>
      </c>
      <c r="F9" s="6" t="s">
        <v>2</v>
      </c>
    </row>
    <row r="10" spans="1:6" ht="20.100000000000001" customHeight="1" thickTop="1" x14ac:dyDescent="0.35">
      <c r="A10" s="67"/>
      <c r="B10" s="68"/>
      <c r="C10" s="65"/>
      <c r="D10" s="60"/>
      <c r="E10" s="10"/>
      <c r="F10" s="11">
        <f>IF(MID(E10,1,3)="inc",0,$B10*E10)</f>
        <v>0</v>
      </c>
    </row>
    <row r="11" spans="1:6" ht="72" x14ac:dyDescent="0.35">
      <c r="A11" s="172" t="str">
        <f>'COMPARATIVO CONS360'!A10</f>
        <v>kg</v>
      </c>
      <c r="B11" s="68">
        <f>'COMPARATIVO CONS360'!B10</f>
        <v>25538.344000000001</v>
      </c>
      <c r="C11" s="64" t="str">
        <f>'COMPARATIVO CONS360'!C10</f>
        <v>Acero S275JR según UNE-EN 10025-2, para vigas formadas por pieza simple, en perfiles laminados en caliente serie IPN, IPE, HEB, HEA, HEM y UPN, trabajado en taller y con una capa de imprimación antioxidante, colocado en obra con soldadura y tornillos</v>
      </c>
      <c r="D11" s="61"/>
      <c r="E11" s="17">
        <f>'COMPARATIVO CONS360'!E10</f>
        <v>2.4700000000000002</v>
      </c>
      <c r="F11" s="11">
        <f>IF(MID(E11,1,3)="inc",0,$B11*E11)</f>
        <v>63079.709680000007</v>
      </c>
    </row>
    <row r="12" spans="1:6" ht="72" x14ac:dyDescent="0.35">
      <c r="A12" s="172" t="str">
        <f>'COMPARATIVO CONS360'!A11</f>
        <v>kg</v>
      </c>
      <c r="B12" s="68">
        <f>'COMPARATIVO CONS360'!B11</f>
        <v>9907.2270000000008</v>
      </c>
      <c r="C12" s="64" t="str">
        <f>'COMPARATIVO CONS360'!C11</f>
        <v>Acero S275JR según UNE-EN 10025-2, para pilares formados por pieza simple, en perfiles laminados en caliente serie IPN, IPE, HEB, HEA, HEM y UPN, trabajado en taller y con una capa de imprimación antioxidante, colocado en obra con soldadura y tornillos</v>
      </c>
      <c r="D12" s="61"/>
      <c r="E12" s="17">
        <f>'COMPARATIVO CONS360'!E11</f>
        <v>2.4700000000000002</v>
      </c>
      <c r="F12" s="11">
        <f t="shared" ref="F12:F71" si="0">IF(MID(E12,1,3)="inc",0,$B12*E12)</f>
        <v>24470.850690000003</v>
      </c>
    </row>
    <row r="13" spans="1:6" ht="90" x14ac:dyDescent="0.35">
      <c r="A13" s="172" t="str">
        <f>'COMPARATIVO CONS360'!A12</f>
        <v>m2</v>
      </c>
      <c r="B13" s="68">
        <f>'COMPARATIVO CONS360'!B12</f>
        <v>748.9</v>
      </c>
      <c r="C13" s="64" t="s">
        <v>71</v>
      </c>
      <c r="D13" s="61"/>
      <c r="E13" s="17">
        <f>39.5</f>
        <v>39.5</v>
      </c>
      <c r="F13" s="11">
        <f t="shared" si="0"/>
        <v>29581.55</v>
      </c>
    </row>
    <row r="14" spans="1:6" ht="54" x14ac:dyDescent="0.35">
      <c r="A14" s="172" t="str">
        <f>'COMPARATIVO CONS360'!A13</f>
        <v>u</v>
      </c>
      <c r="B14" s="68">
        <f>'COMPARATIVO CONS360'!B13</f>
        <v>516</v>
      </c>
      <c r="C14" s="64" t="str">
        <f>'COMPARATIVO CONS360'!C13</f>
        <v>Anclaje con acero en barras corrugadas de 16 mm de diametro, con perforación e inyectado continuo de adhesivo de aplicación unilateral de resinas epoxi sin disolventes, de dos componentes y baja viscosidad</v>
      </c>
      <c r="D14" s="61"/>
      <c r="E14" s="17">
        <f>'COMPARATIVO CONS360'!E13</f>
        <v>19.3</v>
      </c>
      <c r="F14" s="11">
        <f t="shared" si="0"/>
        <v>9958.8000000000011</v>
      </c>
    </row>
    <row r="15" spans="1:6" ht="409.6" x14ac:dyDescent="0.35">
      <c r="A15" s="172" t="str">
        <f>'COMPARATIVO CONS360'!A14</f>
        <v>u</v>
      </c>
      <c r="B15" s="68">
        <v>1</v>
      </c>
      <c r="C15" s="64" t="str">
        <f>'COMPARATIVO CONS360'!C14</f>
        <v>ESCALA METÁLICA RECTA
Escalera metálica recta prefabricada en taller, de 1.20 m de ancho, con chapa de acero de 10 mm de espesor, con cantos pulidos y acabado termolacado, para salvar un desnivel de 3.70 m de altura por cada planta, con 3 tramos de escalera por planta, desde planta sótano a planta primera, formada por:
- pletinas principales y de arriostramiento de 10 mm de espesor
- apoyo inferior de la escalera con perfiles y chapas de anclaje de 30x30cm 15mm de espesor, con anclajes M12 sobre cimentación o pilares, con perforaciones y resina epoxi
- apoyo superior a forjados o jácenas con anclajes M12, con perforaciones y resina epoxi c/15cm y a tresbolillo
- apoyo de rellano intermedio con tirantes de pletinas conformadas de acero de 10 mm de espesor, en formación de T, ancladas a jácena de hormigón armado existente con anclajes M12, con perforaciones y resina epoxi, cuatro tirantes por cada planta
- escalones y rellanos de plancha metálica con relieve antideslizante, conformada con pliegues frontales y traseros como mínimo por un escalón completo, chapa lagrimada plegada según detalle de 6 mm de espesor, soldaduras ocultas, continuas y pulidas
- barandilla metálica de acero de 90 cm de altura mínima en el punto más desfaborable, soldaduras ocultas, continuas y pulidas
- acabado termolacado por un ambiente de corrosión C4, color a escoger por la DF
Totalmente terminado según detalle proyecto, plano A18b.
Medición por tramos de escalera.</v>
      </c>
      <c r="D15" s="61"/>
      <c r="E15" s="17">
        <v>17630</v>
      </c>
      <c r="F15" s="11">
        <f t="shared" si="0"/>
        <v>17630</v>
      </c>
    </row>
    <row r="16" spans="1:6" x14ac:dyDescent="0.35">
      <c r="A16" s="172" t="str">
        <f>'COMPARATIVO CONS360'!A15</f>
        <v>u</v>
      </c>
      <c r="B16" s="68">
        <f>'COMPARATIVO CONS360'!B15</f>
        <v>1</v>
      </c>
      <c r="C16" s="64" t="str">
        <f>'COMPARATIVO CONS360'!C15</f>
        <v>Descuento prontopago</v>
      </c>
      <c r="D16" s="61"/>
      <c r="E16" s="17">
        <f>'COMPARATIVO CONS360'!M15</f>
        <v>-6734</v>
      </c>
      <c r="F16" s="11">
        <f t="shared" si="0"/>
        <v>-6734</v>
      </c>
    </row>
    <row r="17" spans="1:6" x14ac:dyDescent="0.35">
      <c r="A17" s="172"/>
      <c r="B17" s="68"/>
      <c r="C17" s="64"/>
      <c r="D17" s="61"/>
      <c r="F17" s="11"/>
    </row>
    <row r="18" spans="1:6" x14ac:dyDescent="0.35">
      <c r="A18" s="172"/>
      <c r="B18" s="68"/>
      <c r="C18" s="64"/>
      <c r="D18" s="61"/>
      <c r="E18" s="17"/>
      <c r="F18" s="11">
        <f t="shared" si="0"/>
        <v>0</v>
      </c>
    </row>
    <row r="19" spans="1:6" x14ac:dyDescent="0.35">
      <c r="A19" s="172"/>
      <c r="B19" s="68"/>
      <c r="C19" s="64"/>
      <c r="D19" s="61"/>
      <c r="E19" s="17"/>
      <c r="F19" s="11">
        <f t="shared" si="0"/>
        <v>0</v>
      </c>
    </row>
    <row r="20" spans="1:6" x14ac:dyDescent="0.35">
      <c r="A20" s="69"/>
      <c r="B20" s="68"/>
      <c r="C20" s="64"/>
      <c r="D20" s="61"/>
      <c r="E20" s="17"/>
      <c r="F20" s="11">
        <f t="shared" si="0"/>
        <v>0</v>
      </c>
    </row>
    <row r="21" spans="1:6" x14ac:dyDescent="0.35">
      <c r="A21" s="69"/>
      <c r="B21" s="68"/>
      <c r="C21" s="64"/>
      <c r="D21" s="61"/>
      <c r="E21" s="17"/>
      <c r="F21" s="11">
        <f t="shared" si="0"/>
        <v>0</v>
      </c>
    </row>
    <row r="22" spans="1:6" x14ac:dyDescent="0.35">
      <c r="A22" s="69"/>
      <c r="B22" s="68"/>
      <c r="C22" s="64"/>
      <c r="D22" s="61"/>
      <c r="E22" s="17"/>
      <c r="F22" s="11">
        <f t="shared" si="0"/>
        <v>0</v>
      </c>
    </row>
    <row r="23" spans="1:6" x14ac:dyDescent="0.35">
      <c r="A23" s="69"/>
      <c r="B23" s="68"/>
      <c r="C23" s="64"/>
      <c r="D23" s="61"/>
      <c r="E23" s="17"/>
      <c r="F23" s="11">
        <f t="shared" si="0"/>
        <v>0</v>
      </c>
    </row>
    <row r="24" spans="1:6" x14ac:dyDescent="0.35">
      <c r="A24" s="69"/>
      <c r="B24" s="68"/>
      <c r="C24" s="64"/>
      <c r="D24" s="61"/>
      <c r="E24" s="17"/>
      <c r="F24" s="11">
        <f t="shared" si="0"/>
        <v>0</v>
      </c>
    </row>
    <row r="25" spans="1:6" x14ac:dyDescent="0.35">
      <c r="A25" s="69"/>
      <c r="B25" s="68"/>
      <c r="C25" s="64"/>
      <c r="D25" s="61"/>
      <c r="E25" s="17"/>
      <c r="F25" s="11">
        <f t="shared" si="0"/>
        <v>0</v>
      </c>
    </row>
    <row r="26" spans="1:6" x14ac:dyDescent="0.35">
      <c r="A26" s="69"/>
      <c r="B26" s="68"/>
      <c r="C26" s="64"/>
      <c r="D26" s="61"/>
      <c r="E26" s="17"/>
      <c r="F26" s="11">
        <f t="shared" si="0"/>
        <v>0</v>
      </c>
    </row>
    <row r="27" spans="1:6" x14ac:dyDescent="0.35">
      <c r="A27" s="69"/>
      <c r="B27" s="68"/>
      <c r="C27" s="64"/>
      <c r="D27" s="61"/>
      <c r="E27" s="17"/>
      <c r="F27" s="11">
        <f t="shared" si="0"/>
        <v>0</v>
      </c>
    </row>
    <row r="28" spans="1:6" x14ac:dyDescent="0.35">
      <c r="A28" s="69"/>
      <c r="B28" s="68"/>
      <c r="C28" s="64"/>
      <c r="D28" s="61"/>
      <c r="E28" s="17"/>
      <c r="F28" s="11">
        <f t="shared" si="0"/>
        <v>0</v>
      </c>
    </row>
    <row r="29" spans="1:6" x14ac:dyDescent="0.35">
      <c r="A29" s="69"/>
      <c r="B29" s="68"/>
      <c r="C29" s="64"/>
      <c r="D29" s="61"/>
      <c r="E29" s="17"/>
      <c r="F29" s="11">
        <f t="shared" si="0"/>
        <v>0</v>
      </c>
    </row>
    <row r="30" spans="1:6" x14ac:dyDescent="0.35">
      <c r="A30" s="69"/>
      <c r="B30" s="68"/>
      <c r="C30" s="64"/>
      <c r="D30" s="61"/>
      <c r="E30" s="17"/>
      <c r="F30" s="11">
        <f t="shared" si="0"/>
        <v>0</v>
      </c>
    </row>
    <row r="31" spans="1:6" x14ac:dyDescent="0.35">
      <c r="A31" s="69"/>
      <c r="B31" s="68"/>
      <c r="C31" s="64"/>
      <c r="D31" s="61"/>
      <c r="E31" s="17"/>
      <c r="F31" s="11">
        <f t="shared" si="0"/>
        <v>0</v>
      </c>
    </row>
    <row r="32" spans="1:6" x14ac:dyDescent="0.35">
      <c r="A32" s="69"/>
      <c r="B32" s="68"/>
      <c r="C32" s="64"/>
      <c r="D32" s="61"/>
      <c r="E32" s="17"/>
      <c r="F32" s="11">
        <f t="shared" si="0"/>
        <v>0</v>
      </c>
    </row>
    <row r="33" spans="1:6" x14ac:dyDescent="0.35">
      <c r="A33" s="69"/>
      <c r="B33" s="68"/>
      <c r="C33" s="64"/>
      <c r="D33" s="61"/>
      <c r="E33" s="17"/>
      <c r="F33" s="11">
        <f t="shared" si="0"/>
        <v>0</v>
      </c>
    </row>
    <row r="34" spans="1:6" x14ac:dyDescent="0.35">
      <c r="A34" s="69"/>
      <c r="B34" s="68"/>
      <c r="C34" s="64"/>
      <c r="D34" s="61"/>
      <c r="E34" s="17"/>
      <c r="F34" s="11">
        <f t="shared" si="0"/>
        <v>0</v>
      </c>
    </row>
    <row r="35" spans="1:6" x14ac:dyDescent="0.35">
      <c r="A35" s="69"/>
      <c r="B35" s="68"/>
      <c r="C35" s="64"/>
      <c r="D35" s="61"/>
      <c r="E35" s="17"/>
      <c r="F35" s="11">
        <f t="shared" si="0"/>
        <v>0</v>
      </c>
    </row>
    <row r="36" spans="1:6" x14ac:dyDescent="0.35">
      <c r="A36" s="69"/>
      <c r="B36" s="68"/>
      <c r="C36" s="64"/>
      <c r="D36" s="61"/>
      <c r="E36" s="17"/>
      <c r="F36" s="11">
        <f t="shared" si="0"/>
        <v>0</v>
      </c>
    </row>
    <row r="37" spans="1:6" x14ac:dyDescent="0.35">
      <c r="A37" s="69"/>
      <c r="B37" s="68"/>
      <c r="C37" s="64"/>
      <c r="D37" s="61"/>
      <c r="E37" s="17"/>
      <c r="F37" s="11">
        <f t="shared" si="0"/>
        <v>0</v>
      </c>
    </row>
    <row r="38" spans="1:6" x14ac:dyDescent="0.35">
      <c r="A38" s="69"/>
      <c r="B38" s="68"/>
      <c r="C38" s="64"/>
      <c r="D38" s="61"/>
      <c r="E38" s="17"/>
      <c r="F38" s="11">
        <f t="shared" si="0"/>
        <v>0</v>
      </c>
    </row>
    <row r="39" spans="1:6" x14ac:dyDescent="0.35">
      <c r="A39" s="69"/>
      <c r="B39" s="68"/>
      <c r="C39" s="64"/>
      <c r="D39" s="61"/>
      <c r="E39" s="17"/>
      <c r="F39" s="11">
        <f t="shared" si="0"/>
        <v>0</v>
      </c>
    </row>
    <row r="40" spans="1:6" x14ac:dyDescent="0.35">
      <c r="A40" s="69"/>
      <c r="B40" s="68"/>
      <c r="C40" s="64"/>
      <c r="D40" s="61"/>
      <c r="E40" s="17"/>
      <c r="F40" s="11">
        <f t="shared" si="0"/>
        <v>0</v>
      </c>
    </row>
    <row r="41" spans="1:6" x14ac:dyDescent="0.35">
      <c r="A41" s="69"/>
      <c r="B41" s="68"/>
      <c r="C41" s="64"/>
      <c r="D41" s="61"/>
      <c r="E41" s="17"/>
      <c r="F41" s="11">
        <f t="shared" si="0"/>
        <v>0</v>
      </c>
    </row>
    <row r="42" spans="1:6" x14ac:dyDescent="0.35">
      <c r="A42" s="69"/>
      <c r="B42" s="68"/>
      <c r="C42" s="64"/>
      <c r="D42" s="61"/>
      <c r="E42" s="17"/>
      <c r="F42" s="11">
        <f t="shared" si="0"/>
        <v>0</v>
      </c>
    </row>
    <row r="43" spans="1:6" x14ac:dyDescent="0.35">
      <c r="A43" s="69"/>
      <c r="B43" s="68"/>
      <c r="C43" s="64"/>
      <c r="D43" s="61"/>
      <c r="E43" s="18"/>
      <c r="F43" s="11">
        <f t="shared" si="0"/>
        <v>0</v>
      </c>
    </row>
    <row r="44" spans="1:6" x14ac:dyDescent="0.35">
      <c r="A44" s="69"/>
      <c r="B44" s="68"/>
      <c r="C44" s="64"/>
      <c r="D44" s="61"/>
      <c r="E44" s="18"/>
      <c r="F44" s="11">
        <f t="shared" si="0"/>
        <v>0</v>
      </c>
    </row>
    <row r="45" spans="1:6" x14ac:dyDescent="0.35">
      <c r="A45" s="69"/>
      <c r="B45" s="68"/>
      <c r="C45" s="64"/>
      <c r="D45" s="61"/>
      <c r="E45" s="18"/>
      <c r="F45" s="11">
        <f t="shared" si="0"/>
        <v>0</v>
      </c>
    </row>
    <row r="46" spans="1:6" x14ac:dyDescent="0.35">
      <c r="A46" s="69"/>
      <c r="B46" s="68"/>
      <c r="C46" s="64"/>
      <c r="D46" s="61"/>
      <c r="E46" s="17"/>
      <c r="F46" s="11">
        <f t="shared" si="0"/>
        <v>0</v>
      </c>
    </row>
    <row r="47" spans="1:6" x14ac:dyDescent="0.35">
      <c r="A47" s="69"/>
      <c r="B47" s="68"/>
      <c r="C47" s="64"/>
      <c r="D47" s="61"/>
      <c r="E47" s="18"/>
      <c r="F47" s="11">
        <f t="shared" si="0"/>
        <v>0</v>
      </c>
    </row>
    <row r="48" spans="1:6" x14ac:dyDescent="0.35">
      <c r="A48" s="69"/>
      <c r="B48" s="68"/>
      <c r="C48" s="64"/>
      <c r="D48" s="61"/>
      <c r="E48" s="18"/>
      <c r="F48" s="11">
        <f t="shared" si="0"/>
        <v>0</v>
      </c>
    </row>
    <row r="49" spans="1:6" x14ac:dyDescent="0.35">
      <c r="A49" s="69"/>
      <c r="B49" s="68"/>
      <c r="C49" s="64"/>
      <c r="D49" s="62"/>
      <c r="E49" s="18"/>
      <c r="F49" s="11">
        <f t="shared" si="0"/>
        <v>0</v>
      </c>
    </row>
    <row r="50" spans="1:6" ht="20.100000000000001" customHeight="1" x14ac:dyDescent="0.35">
      <c r="A50" s="69"/>
      <c r="B50" s="68"/>
      <c r="C50" s="64"/>
      <c r="D50" s="62"/>
      <c r="E50" s="18"/>
      <c r="F50" s="11">
        <f t="shared" si="0"/>
        <v>0</v>
      </c>
    </row>
    <row r="51" spans="1:6" ht="20.100000000000001" customHeight="1" x14ac:dyDescent="0.35">
      <c r="A51" s="69"/>
      <c r="B51" s="68"/>
      <c r="C51" s="64"/>
      <c r="D51" s="62"/>
      <c r="E51" s="18"/>
      <c r="F51" s="11">
        <f t="shared" si="0"/>
        <v>0</v>
      </c>
    </row>
    <row r="52" spans="1:6" ht="20.100000000000001" customHeight="1" x14ac:dyDescent="0.35">
      <c r="A52" s="69"/>
      <c r="B52" s="68"/>
      <c r="C52" s="64"/>
      <c r="D52" s="62"/>
      <c r="E52" s="18"/>
      <c r="F52" s="11">
        <f t="shared" si="0"/>
        <v>0</v>
      </c>
    </row>
    <row r="53" spans="1:6" ht="20.100000000000001" customHeight="1" x14ac:dyDescent="0.35">
      <c r="A53" s="69"/>
      <c r="B53" s="68"/>
      <c r="C53" s="64"/>
      <c r="D53" s="62"/>
      <c r="E53" s="18"/>
      <c r="F53" s="11">
        <f t="shared" si="0"/>
        <v>0</v>
      </c>
    </row>
    <row r="54" spans="1:6" ht="20.100000000000001" customHeight="1" x14ac:dyDescent="0.35">
      <c r="A54" s="69"/>
      <c r="B54" s="68"/>
      <c r="C54" s="64"/>
      <c r="D54" s="62"/>
      <c r="E54" s="18"/>
      <c r="F54" s="11">
        <f t="shared" si="0"/>
        <v>0</v>
      </c>
    </row>
    <row r="55" spans="1:6" ht="20.100000000000001" customHeight="1" x14ac:dyDescent="0.35">
      <c r="A55" s="69"/>
      <c r="B55" s="68"/>
      <c r="C55" s="64"/>
      <c r="D55" s="62"/>
      <c r="E55" s="18"/>
      <c r="F55" s="11">
        <f t="shared" si="0"/>
        <v>0</v>
      </c>
    </row>
    <row r="56" spans="1:6" ht="20.100000000000001" customHeight="1" x14ac:dyDescent="0.35">
      <c r="A56" s="69"/>
      <c r="B56" s="68"/>
      <c r="C56" s="64"/>
      <c r="D56" s="62"/>
      <c r="E56" s="18"/>
      <c r="F56" s="11">
        <f t="shared" si="0"/>
        <v>0</v>
      </c>
    </row>
    <row r="57" spans="1:6" ht="20.100000000000001" customHeight="1" x14ac:dyDescent="0.35">
      <c r="A57" s="69"/>
      <c r="B57" s="68"/>
      <c r="C57" s="64"/>
      <c r="D57" s="62"/>
      <c r="E57" s="18"/>
      <c r="F57" s="11">
        <f t="shared" si="0"/>
        <v>0</v>
      </c>
    </row>
    <row r="58" spans="1:6" ht="20.100000000000001" customHeight="1" x14ac:dyDescent="0.35">
      <c r="A58" s="69"/>
      <c r="B58" s="68"/>
      <c r="C58" s="64"/>
      <c r="D58" s="62"/>
      <c r="E58" s="18"/>
      <c r="F58" s="11">
        <f t="shared" si="0"/>
        <v>0</v>
      </c>
    </row>
    <row r="59" spans="1:6" ht="20.100000000000001" customHeight="1" x14ac:dyDescent="0.35">
      <c r="A59" s="69"/>
      <c r="B59" s="68"/>
      <c r="C59" s="64"/>
      <c r="D59" s="62"/>
      <c r="E59" s="18"/>
      <c r="F59" s="11">
        <f t="shared" si="0"/>
        <v>0</v>
      </c>
    </row>
    <row r="60" spans="1:6" ht="20.100000000000001" customHeight="1" x14ac:dyDescent="0.35">
      <c r="A60" s="69"/>
      <c r="B60" s="68"/>
      <c r="C60" s="64"/>
      <c r="D60" s="62"/>
      <c r="E60" s="18"/>
      <c r="F60" s="11">
        <f t="shared" si="0"/>
        <v>0</v>
      </c>
    </row>
    <row r="61" spans="1:6" ht="20.100000000000001" customHeight="1" x14ac:dyDescent="0.35">
      <c r="A61" s="69"/>
      <c r="B61" s="68"/>
      <c r="C61" s="64"/>
      <c r="D61" s="62"/>
      <c r="E61" s="18"/>
      <c r="F61" s="11">
        <f t="shared" si="0"/>
        <v>0</v>
      </c>
    </row>
    <row r="62" spans="1:6" ht="20.100000000000001" customHeight="1" x14ac:dyDescent="0.35">
      <c r="A62" s="69"/>
      <c r="B62" s="68"/>
      <c r="C62" s="64"/>
      <c r="D62" s="62"/>
      <c r="E62" s="18"/>
      <c r="F62" s="11">
        <f t="shared" si="0"/>
        <v>0</v>
      </c>
    </row>
    <row r="63" spans="1:6" ht="20.100000000000001" customHeight="1" x14ac:dyDescent="0.35">
      <c r="A63" s="69"/>
      <c r="B63" s="68"/>
      <c r="C63" s="64"/>
      <c r="D63" s="62"/>
      <c r="E63" s="18"/>
      <c r="F63" s="11">
        <f t="shared" si="0"/>
        <v>0</v>
      </c>
    </row>
    <row r="64" spans="1:6" ht="20.100000000000001" customHeight="1" x14ac:dyDescent="0.35">
      <c r="A64" s="69"/>
      <c r="B64" s="68"/>
      <c r="C64" s="64"/>
      <c r="D64" s="62"/>
      <c r="E64" s="18"/>
      <c r="F64" s="11">
        <f t="shared" si="0"/>
        <v>0</v>
      </c>
    </row>
    <row r="65" spans="1:23" ht="20.100000000000001" customHeight="1" x14ac:dyDescent="0.35">
      <c r="A65" s="69"/>
      <c r="B65" s="68"/>
      <c r="C65" s="64"/>
      <c r="D65" s="62"/>
      <c r="E65" s="18"/>
      <c r="F65" s="11">
        <f t="shared" si="0"/>
        <v>0</v>
      </c>
    </row>
    <row r="66" spans="1:23" ht="20.100000000000001" customHeight="1" x14ac:dyDescent="0.35">
      <c r="A66" s="69"/>
      <c r="B66" s="68"/>
      <c r="C66" s="64"/>
      <c r="D66" s="62"/>
      <c r="E66" s="18"/>
      <c r="F66" s="11">
        <f t="shared" si="0"/>
        <v>0</v>
      </c>
    </row>
    <row r="67" spans="1:23" ht="20.100000000000001" customHeight="1" x14ac:dyDescent="0.35">
      <c r="A67" s="69"/>
      <c r="B67" s="68"/>
      <c r="C67" s="64"/>
      <c r="D67" s="62"/>
      <c r="E67" s="18"/>
      <c r="F67" s="11">
        <f t="shared" si="0"/>
        <v>0</v>
      </c>
    </row>
    <row r="68" spans="1:23" ht="20.100000000000001" customHeight="1" x14ac:dyDescent="0.35">
      <c r="A68" s="69"/>
      <c r="B68" s="68"/>
      <c r="C68" s="64"/>
      <c r="D68" s="62"/>
      <c r="E68" s="18"/>
      <c r="F68" s="11">
        <f t="shared" si="0"/>
        <v>0</v>
      </c>
    </row>
    <row r="69" spans="1:23" ht="20.100000000000001" customHeight="1" x14ac:dyDescent="0.35">
      <c r="A69" s="69"/>
      <c r="B69" s="68"/>
      <c r="C69" s="64"/>
      <c r="D69" s="62"/>
      <c r="E69" s="18"/>
      <c r="F69" s="11">
        <f t="shared" si="0"/>
        <v>0</v>
      </c>
    </row>
    <row r="70" spans="1:23" ht="20.100000000000001" customHeight="1" x14ac:dyDescent="0.35">
      <c r="A70" s="69"/>
      <c r="B70" s="68"/>
      <c r="C70" s="64"/>
      <c r="D70" s="62"/>
      <c r="E70" s="18"/>
      <c r="F70" s="11">
        <f t="shared" si="0"/>
        <v>0</v>
      </c>
    </row>
    <row r="71" spans="1:23" ht="20.100000000000001" customHeight="1" x14ac:dyDescent="0.35">
      <c r="A71" s="69"/>
      <c r="B71" s="68"/>
      <c r="C71" s="64"/>
      <c r="D71" s="62"/>
      <c r="E71" s="18"/>
      <c r="F71" s="11">
        <f t="shared" si="0"/>
        <v>0</v>
      </c>
    </row>
    <row r="72" spans="1:23" ht="20.100000000000001" customHeight="1" thickBot="1" x14ac:dyDescent="0.4">
      <c r="A72" s="70"/>
      <c r="B72" s="71"/>
      <c r="C72" s="66"/>
      <c r="D72" s="63"/>
      <c r="E72" s="26"/>
      <c r="F72" s="27">
        <f>IF(MID(E72,1,3)="inc",0,$B72*E72)</f>
        <v>0</v>
      </c>
    </row>
    <row r="73" spans="1:23" s="31" customFormat="1" ht="20.100000000000001" customHeight="1" thickTop="1" thickBot="1" x14ac:dyDescent="0.4">
      <c r="A73" s="219" t="s">
        <v>11</v>
      </c>
      <c r="B73" s="219"/>
      <c r="C73" s="219"/>
      <c r="D73" s="220"/>
      <c r="E73" s="77"/>
      <c r="F73" s="114">
        <f>SUM(F10:F72)</f>
        <v>137986.91037</v>
      </c>
    </row>
    <row r="74" spans="1:23" ht="15" customHeight="1" thickTop="1" x14ac:dyDescent="0.35">
      <c r="A74" s="230" t="s">
        <v>46</v>
      </c>
      <c r="B74" s="231"/>
      <c r="C74" s="232"/>
      <c r="D74" s="175">
        <v>45495</v>
      </c>
      <c r="E74" s="74"/>
      <c r="F74" s="75"/>
    </row>
    <row r="75" spans="1:23" ht="15" customHeight="1" x14ac:dyDescent="0.35">
      <c r="A75" s="208" t="s">
        <v>47</v>
      </c>
      <c r="B75" s="209"/>
      <c r="C75" s="210"/>
      <c r="E75" s="39"/>
      <c r="F75" s="38"/>
    </row>
    <row r="76" spans="1:23" ht="15" customHeight="1" x14ac:dyDescent="0.35">
      <c r="A76" s="208" t="s">
        <v>3</v>
      </c>
      <c r="B76" s="209"/>
      <c r="C76" s="210"/>
      <c r="D76" s="56"/>
      <c r="E76" s="39"/>
      <c r="F76" s="38"/>
    </row>
    <row r="77" spans="1:23" ht="15" customHeight="1" x14ac:dyDescent="0.35">
      <c r="A77" s="208" t="s">
        <v>4</v>
      </c>
      <c r="B77" s="209"/>
      <c r="C77" s="210"/>
      <c r="D77" s="56"/>
      <c r="E77" s="39"/>
      <c r="F77" s="38"/>
    </row>
    <row r="78" spans="1:23" ht="15" customHeight="1" x14ac:dyDescent="0.35">
      <c r="A78" s="208" t="s">
        <v>6</v>
      </c>
      <c r="B78" s="209"/>
      <c r="C78" s="210"/>
      <c r="D78" s="56"/>
      <c r="E78" s="39"/>
      <c r="F78" s="38"/>
    </row>
    <row r="79" spans="1:23" ht="15" customHeight="1" thickBot="1" x14ac:dyDescent="0.4">
      <c r="A79" s="227" t="s">
        <v>12</v>
      </c>
      <c r="B79" s="228"/>
      <c r="C79" s="229"/>
      <c r="D79" s="56"/>
      <c r="E79" s="39"/>
      <c r="F79" s="38"/>
    </row>
    <row r="80" spans="1:23" s="24" customFormat="1" ht="15" customHeight="1" thickTop="1" x14ac:dyDescent="0.35">
      <c r="A80" s="191" t="s">
        <v>39</v>
      </c>
      <c r="B80" s="192"/>
      <c r="C80" s="152" t="s">
        <v>8</v>
      </c>
      <c r="D80" s="153"/>
      <c r="E80" s="154"/>
      <c r="F80" s="155">
        <f>((('COMPARATIVO CONS360'!T71-E80)*0.05)/100)*F79</f>
        <v>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s="24" customFormat="1" ht="15" customHeight="1" x14ac:dyDescent="0.35">
      <c r="A81" s="193"/>
      <c r="B81" s="194"/>
      <c r="C81" s="129" t="s">
        <v>48</v>
      </c>
      <c r="D81" s="130"/>
      <c r="E81" s="131"/>
      <c r="F81" s="13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s="24" customFormat="1" ht="15" customHeight="1" x14ac:dyDescent="0.35">
      <c r="A82" s="193"/>
      <c r="B82" s="194"/>
      <c r="C82" s="129" t="s">
        <v>22</v>
      </c>
      <c r="D82" s="130"/>
      <c r="E82" s="138">
        <v>0</v>
      </c>
      <c r="F82" s="13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s="41" customFormat="1" ht="15" customHeight="1" thickBot="1" x14ac:dyDescent="0.4">
      <c r="A83" s="195"/>
      <c r="B83" s="196"/>
      <c r="C83" s="142" t="s">
        <v>9</v>
      </c>
      <c r="D83" s="143"/>
      <c r="E83" s="144"/>
      <c r="F83" s="1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0.100000000000001" customHeight="1" thickTop="1" thickBot="1" x14ac:dyDescent="0.4">
      <c r="A84" s="183" t="s">
        <v>5</v>
      </c>
      <c r="B84" s="184"/>
      <c r="C84" s="184"/>
      <c r="D84" s="185"/>
      <c r="E84" s="42"/>
      <c r="F84" s="29">
        <f>F79+F80</f>
        <v>0</v>
      </c>
    </row>
    <row r="85" spans="1:23" ht="8.1" customHeight="1" thickTop="1" x14ac:dyDescent="0.35">
      <c r="C85" s="3"/>
      <c r="D85" s="3"/>
      <c r="E85" s="28"/>
      <c r="F85" s="32"/>
    </row>
    <row r="86" spans="1:23" ht="15" customHeight="1" x14ac:dyDescent="0.35">
      <c r="A86" s="197" t="s">
        <v>17</v>
      </c>
      <c r="B86" s="198"/>
      <c r="C86" s="198"/>
      <c r="D86" s="199"/>
      <c r="E86" s="267"/>
      <c r="F86" s="268"/>
    </row>
    <row r="87" spans="1:23" ht="15" customHeight="1" x14ac:dyDescent="0.35">
      <c r="A87" s="200"/>
      <c r="B87" s="201"/>
      <c r="C87" s="201"/>
      <c r="D87" s="202"/>
      <c r="E87" s="270"/>
      <c r="F87" s="271"/>
    </row>
    <row r="88" spans="1:23" ht="15" customHeight="1" x14ac:dyDescent="0.35">
      <c r="A88" s="203"/>
      <c r="B88" s="204"/>
      <c r="C88" s="204"/>
      <c r="D88" s="205"/>
      <c r="E88" s="273"/>
      <c r="F88" s="274"/>
    </row>
    <row r="89" spans="1:23" ht="20.100000000000001" customHeight="1" x14ac:dyDescent="0.35">
      <c r="A89" s="180" t="s">
        <v>18</v>
      </c>
      <c r="B89" s="181"/>
      <c r="C89" s="181"/>
      <c r="D89" s="182"/>
      <c r="E89" s="188"/>
      <c r="F89" s="189"/>
    </row>
    <row r="90" spans="1:23" ht="26.4" customHeight="1" x14ac:dyDescent="0.35">
      <c r="A90" s="180" t="s">
        <v>19</v>
      </c>
      <c r="B90" s="181"/>
      <c r="C90" s="181"/>
      <c r="D90" s="182"/>
      <c r="E90" s="188"/>
      <c r="F90" s="189"/>
    </row>
    <row r="91" spans="1:23" ht="8.1" customHeight="1" thickBot="1" x14ac:dyDescent="0.4">
      <c r="C91" s="3"/>
      <c r="D91" s="3"/>
      <c r="E91" s="28"/>
      <c r="F91" s="32"/>
    </row>
    <row r="92" spans="1:23" s="89" customFormat="1" ht="50.1" customHeight="1" thickTop="1" x14ac:dyDescent="0.25">
      <c r="A92" s="45" t="s">
        <v>20</v>
      </c>
      <c r="B92" s="46"/>
      <c r="C92" s="47" t="s">
        <v>37</v>
      </c>
      <c r="D92" s="58"/>
      <c r="E92" s="48"/>
      <c r="F92" s="49"/>
    </row>
    <row r="93" spans="1:23" s="89" customFormat="1" ht="21.9" customHeight="1" thickBot="1" x14ac:dyDescent="0.3">
      <c r="A93" s="50" t="s">
        <v>21</v>
      </c>
      <c r="B93" s="51"/>
      <c r="C93" s="52"/>
      <c r="D93" s="59"/>
      <c r="E93" s="53"/>
      <c r="F93" s="54"/>
    </row>
    <row r="94" spans="1:23" s="89" customFormat="1" ht="50.1" customHeight="1" thickTop="1" x14ac:dyDescent="0.25">
      <c r="A94" s="45" t="s">
        <v>20</v>
      </c>
      <c r="B94" s="46"/>
      <c r="C94" s="47" t="s">
        <v>38</v>
      </c>
      <c r="D94" s="58"/>
      <c r="E94" s="48"/>
      <c r="F94" s="49"/>
    </row>
    <row r="95" spans="1:23" s="89" customFormat="1" ht="21.9" customHeight="1" thickBot="1" x14ac:dyDescent="0.3">
      <c r="A95" s="50" t="s">
        <v>21</v>
      </c>
      <c r="B95" s="51"/>
      <c r="C95" s="52"/>
      <c r="D95" s="59"/>
      <c r="E95" s="53"/>
      <c r="F95" s="54"/>
    </row>
    <row r="96" spans="1:23" s="89" customFormat="1" ht="50.1" customHeight="1" thickTop="1" x14ac:dyDescent="0.25">
      <c r="A96" s="45" t="s">
        <v>20</v>
      </c>
      <c r="B96" s="46"/>
      <c r="C96" s="47" t="s">
        <v>39</v>
      </c>
      <c r="D96" s="58"/>
      <c r="E96" s="48"/>
      <c r="F96" s="49"/>
    </row>
    <row r="97" spans="1:6" s="89" customFormat="1" ht="21.9" customHeight="1" thickBot="1" x14ac:dyDescent="0.3">
      <c r="A97" s="50" t="s">
        <v>21</v>
      </c>
      <c r="B97" s="51"/>
      <c r="C97" s="52"/>
      <c r="D97" s="59"/>
      <c r="E97" s="53"/>
      <c r="F97" s="54"/>
    </row>
  </sheetData>
  <mergeCells count="23">
    <mergeCell ref="A90:D90"/>
    <mergeCell ref="E1:F1"/>
    <mergeCell ref="E2:F2"/>
    <mergeCell ref="E86:F88"/>
    <mergeCell ref="E89:F89"/>
    <mergeCell ref="E90:F90"/>
    <mergeCell ref="A86:D88"/>
    <mergeCell ref="A89:D89"/>
    <mergeCell ref="E3:F3"/>
    <mergeCell ref="A73:D73"/>
    <mergeCell ref="A5:A9"/>
    <mergeCell ref="B5:B9"/>
    <mergeCell ref="C5:C9"/>
    <mergeCell ref="D5:D9"/>
    <mergeCell ref="E5:F5"/>
    <mergeCell ref="A80:B83"/>
    <mergeCell ref="A84:D84"/>
    <mergeCell ref="A74:C74"/>
    <mergeCell ref="A75:C75"/>
    <mergeCell ref="A76:C76"/>
    <mergeCell ref="A77:C77"/>
    <mergeCell ref="A78:C78"/>
    <mergeCell ref="A79:C79"/>
  </mergeCells>
  <pageMargins left="0.70866141732283472" right="0.70866141732283472" top="0.74803149606299213" bottom="0.74803149606299213" header="0.31496062992125984" footer="0.31496062992125984"/>
  <pageSetup paperSize="8" scale="38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4" sqref="B4"/>
    </sheetView>
  </sheetViews>
  <sheetFormatPr baseColWidth="10" defaultRowHeight="13.8" x14ac:dyDescent="0.3"/>
  <cols>
    <col min="1" max="16384" width="11.5546875" style="116"/>
  </cols>
  <sheetData>
    <row r="1" spans="1:2" x14ac:dyDescent="0.3">
      <c r="A1" s="120" t="s">
        <v>45</v>
      </c>
    </row>
    <row r="2" spans="1:2" x14ac:dyDescent="0.3">
      <c r="A2" s="115" t="s">
        <v>40</v>
      </c>
      <c r="B2" s="116" t="s">
        <v>41</v>
      </c>
    </row>
    <row r="3" spans="1:2" x14ac:dyDescent="0.3">
      <c r="A3" s="117" t="s">
        <v>40</v>
      </c>
      <c r="B3" s="116" t="s">
        <v>42</v>
      </c>
    </row>
    <row r="4" spans="1:2" x14ac:dyDescent="0.3">
      <c r="A4" s="118" t="s">
        <v>40</v>
      </c>
      <c r="B4" s="116" t="s">
        <v>43</v>
      </c>
    </row>
    <row r="5" spans="1:2" x14ac:dyDescent="0.3">
      <c r="A5" s="119" t="s">
        <v>40</v>
      </c>
      <c r="B5" s="11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COMPARATIVO CONS360</vt:lpstr>
      <vt:lpstr>CUADRO CONTRATACIÓN</vt:lpstr>
      <vt:lpstr>CÓDIGO</vt:lpstr>
      <vt:lpstr>'COMPARATIVO CONS360'!Área_de_impresión</vt:lpstr>
      <vt:lpstr>'CUADRO CONTRATACIÓN'!Área_de_impresión</vt:lpstr>
    </vt:vector>
  </TitlesOfParts>
  <Company>SILVER EAGLE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360</cp:lastModifiedBy>
  <cp:lastPrinted>2022-04-28T07:13:31Z</cp:lastPrinted>
  <dcterms:created xsi:type="dcterms:W3CDTF">1997-12-23T01:34:22Z</dcterms:created>
  <dcterms:modified xsi:type="dcterms:W3CDTF">2024-08-08T09:26:59Z</dcterms:modified>
</cp:coreProperties>
</file>